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  <c r="I14" i="1"/>
  <c r="C12" i="1"/>
  <c r="L12" i="1" l="1"/>
  <c r="M16" i="1" l="1"/>
  <c r="M17" i="1"/>
  <c r="M15" i="1"/>
  <c r="M13" i="1"/>
  <c r="E12" i="1" l="1"/>
  <c r="E14" i="1"/>
  <c r="C21" i="1" l="1"/>
  <c r="I12" i="1"/>
  <c r="I20" i="1" l="1"/>
  <c r="M12" i="1"/>
  <c r="L14" i="1"/>
  <c r="K14" i="1" s="1"/>
  <c r="H12" i="1"/>
  <c r="H14" i="1"/>
  <c r="L20" i="1"/>
  <c r="K20" i="1" s="1"/>
  <c r="H20" i="1"/>
  <c r="K12" i="1"/>
  <c r="I18" i="1"/>
  <c r="M14" i="1" l="1"/>
  <c r="M22" i="1"/>
  <c r="L22" i="1" s="1"/>
  <c r="I10" i="1"/>
  <c r="I9" i="1"/>
  <c r="I8" i="1"/>
  <c r="I11" i="1"/>
  <c r="F11" i="1"/>
  <c r="F20" i="1" s="1"/>
  <c r="E20" i="1" s="1"/>
</calcChain>
</file>

<file path=xl/sharedStrings.xml><?xml version="1.0" encoding="utf-8"?>
<sst xmlns="http://schemas.openxmlformats.org/spreadsheetml/2006/main" count="73" uniqueCount="51">
  <si>
    <t>Street Name</t>
  </si>
  <si>
    <t>Proposed Improvement</t>
  </si>
  <si>
    <t>Description</t>
  </si>
  <si>
    <t>Value</t>
  </si>
  <si>
    <t>Federal Match Remainder</t>
  </si>
  <si>
    <t>West</t>
  </si>
  <si>
    <t>Lyons</t>
  </si>
  <si>
    <t>Nance</t>
  </si>
  <si>
    <t>Runnels</t>
  </si>
  <si>
    <t>Navigation &amp; Commerce</t>
  </si>
  <si>
    <t>Sampson &amp; York</t>
  </si>
  <si>
    <t>Mckinney</t>
  </si>
  <si>
    <t>Milby</t>
  </si>
  <si>
    <t>Leeland &amp; Cullen</t>
  </si>
  <si>
    <t>Closure</t>
  </si>
  <si>
    <t>Grade Separation - Underpass</t>
  </si>
  <si>
    <t>Hutchins</t>
  </si>
  <si>
    <t>Quad Gates</t>
  </si>
  <si>
    <t xml:space="preserve">Description: </t>
  </si>
  <si>
    <t>none</t>
  </si>
  <si>
    <t>New Signal Equipment</t>
  </si>
  <si>
    <t>None - already QZ</t>
  </si>
  <si>
    <t>%</t>
  </si>
  <si>
    <t>Construction Costs</t>
  </si>
  <si>
    <t>Install new Quad Gates</t>
  </si>
  <si>
    <t>Provide singal interconnection  (In kind)</t>
  </si>
  <si>
    <t>Provide RR signal interconnection to Traffic signals (In kind cost)</t>
  </si>
  <si>
    <t>Provide 0.652 acres for detention (28,401 sq ft @ $70/sq ft)</t>
  </si>
  <si>
    <t>Proposed RR Real Estate Contribution</t>
  </si>
  <si>
    <t>Sampson</t>
  </si>
  <si>
    <t xml:space="preserve">  COH Cash Contribution =</t>
  </si>
  <si>
    <t>RR Real Estate Contribution =</t>
  </si>
  <si>
    <t>RR Construction Contribution =</t>
  </si>
  <si>
    <t>Proposed RR Construction Contribution</t>
  </si>
  <si>
    <t xml:space="preserve">Federal Match Remainder = </t>
  </si>
  <si>
    <t xml:space="preserve">City of Houston Contribution                                                          </t>
  </si>
  <si>
    <t>Notes:</t>
  </si>
  <si>
    <t>Total Construction Cost</t>
  </si>
  <si>
    <t>1. Theoretical Bridge Cost = (Existing Roadway Width / Proposed Roadway Width) * (Total Construction - RR Real Estate Contribution)</t>
  </si>
  <si>
    <t>Provide 5% of $29,436,900 (Theoretical Bridge Total Cost - See Notes 1,3)</t>
  </si>
  <si>
    <t>3. York Existing Roadway Width = 65 ft,  Proposed Roadway width = 69 ft</t>
  </si>
  <si>
    <t>York Theoretical Bridge Cost = (65)/(69) * (33,156,330-1,907,928) = $29,436,900</t>
  </si>
  <si>
    <t>West Belt Sealed Corridor Proposal for TIP Application</t>
  </si>
  <si>
    <t>Build Underpasses at Commerce/ Navigation, York. Close Hutchinns, Sampson (West Belt Track), Mckinney, Milby.</t>
  </si>
  <si>
    <t>New Sealed corridor of approximately 9,000 ft</t>
  </si>
  <si>
    <t>Provide 5% of $32,738,641    (Theoretical Bridge Cost - See Notes 1,2)</t>
  </si>
  <si>
    <t>2. Navigation /Commerce Existing Roadway width = 68 ft, Proposed Roadway width = 69 ft</t>
  </si>
  <si>
    <t xml:space="preserve">  Navigation/Commerce Theoretical Bridge Cost = (68/69) * (35,703,984-1,988,070) = $32,738,641</t>
  </si>
  <si>
    <t>4. Total Construction Cost assumes Milby yard will not have a shoofly on the property (most conservative construction option). Pending BNSF decision.</t>
  </si>
  <si>
    <t xml:space="preserve">Total Construction Costs = </t>
  </si>
  <si>
    <t>Provide 1.62 acres for detention (1.46 acres of UPRR parcel and 0.16 acres of HB&amp; T parcel) =70,567 sq ft @ $30/sq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</si>
</sst>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"/>
    <numFmt numFmtId="165" formatCode="&quot;$&quot;#,##0.0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9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/>
    <xf numFmtId="0" fontId="0" fillId="3" borderId="7" xfId="0" applyFill="1" applyBorder="1" applyAlignment="1">
      <alignment horizontal="center" vertical="center" wrapText="1"/>
    </xf>
    <xf numFmtId="166" fontId="0" fillId="3" borderId="8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0" fontId="0" fillId="5" borderId="10" xfId="0" applyFill="1" applyBorder="1"/>
    <xf numFmtId="0" fontId="0" fillId="5" borderId="11" xfId="0" applyFill="1" applyBorder="1"/>
    <xf numFmtId="164" fontId="0" fillId="5" borderId="12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6" fontId="0" fillId="4" borderId="8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vertical="justify"/>
    </xf>
    <xf numFmtId="0" fontId="0" fillId="0" borderId="3" xfId="0" applyBorder="1" applyAlignment="1">
      <alignment vertical="justify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justify" wrapText="1"/>
    </xf>
    <xf numFmtId="0" fontId="0" fillId="0" borderId="8" xfId="0" applyBorder="1" applyAlignment="1">
      <alignment horizontal="center" vertical="justify" wrapText="1"/>
    </xf>
    <xf numFmtId="0" fontId="0" fillId="0" borderId="9" xfId="0" applyBorder="1" applyAlignment="1">
      <alignment horizontal="center" vertical="justify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9.7109375" customWidth="1"/>
    <col min="3" max="3" width="13" customWidth="1"/>
    <col min="4" max="4" width="19.85546875" customWidth="1"/>
    <col min="5" max="5" width="6.42578125" customWidth="1"/>
    <col min="6" max="6" width="12.5703125" customWidth="1"/>
    <col min="7" max="7" width="32.85546875" customWidth="1"/>
    <col min="8" max="8" width="6.5703125" customWidth="1"/>
    <col min="9" max="9" width="12.85546875" customWidth="1"/>
    <col min="10" max="10" width="24.5703125" customWidth="1"/>
    <col min="11" max="11" width="8" customWidth="1"/>
    <col min="12" max="12" width="14.28515625" customWidth="1"/>
    <col min="13" max="13" width="13.42578125" customWidth="1"/>
  </cols>
  <sheetData>
    <row r="1" spans="1:13" ht="23.25" x14ac:dyDescent="0.35">
      <c r="B1" s="2" t="s">
        <v>42</v>
      </c>
    </row>
    <row r="2" spans="1:13" ht="15.75" customHeight="1" x14ac:dyDescent="0.25"/>
    <row r="3" spans="1:13" x14ac:dyDescent="0.25">
      <c r="B3" s="4" t="s">
        <v>18</v>
      </c>
      <c r="C3" t="s">
        <v>43</v>
      </c>
    </row>
    <row r="4" spans="1:13" x14ac:dyDescent="0.25">
      <c r="B4" s="4"/>
      <c r="C4" t="s">
        <v>44</v>
      </c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2.25" customHeight="1" x14ac:dyDescent="0.25">
      <c r="A6" s="43" t="s">
        <v>0</v>
      </c>
      <c r="B6" s="43" t="s">
        <v>1</v>
      </c>
      <c r="C6" s="43" t="s">
        <v>37</v>
      </c>
      <c r="D6" s="44" t="s">
        <v>35</v>
      </c>
      <c r="E6" s="45"/>
      <c r="F6" s="46"/>
      <c r="G6" s="43" t="s">
        <v>28</v>
      </c>
      <c r="H6" s="43"/>
      <c r="I6" s="43"/>
      <c r="J6" s="47" t="s">
        <v>33</v>
      </c>
      <c r="K6" s="48"/>
      <c r="L6" s="49"/>
      <c r="M6" s="41" t="s">
        <v>4</v>
      </c>
    </row>
    <row r="7" spans="1:13" x14ac:dyDescent="0.25">
      <c r="A7" s="43"/>
      <c r="B7" s="43"/>
      <c r="C7" s="43"/>
      <c r="D7" s="3" t="s">
        <v>2</v>
      </c>
      <c r="E7" s="8" t="s">
        <v>22</v>
      </c>
      <c r="F7" s="3" t="s">
        <v>3</v>
      </c>
      <c r="G7" s="3" t="s">
        <v>2</v>
      </c>
      <c r="H7" s="8" t="s">
        <v>22</v>
      </c>
      <c r="I7" s="3" t="s">
        <v>3</v>
      </c>
      <c r="J7" s="21" t="s">
        <v>2</v>
      </c>
      <c r="K7" s="21" t="s">
        <v>22</v>
      </c>
      <c r="L7" s="21" t="s">
        <v>3</v>
      </c>
      <c r="M7" s="42"/>
    </row>
    <row r="8" spans="1:13" ht="30" hidden="1" x14ac:dyDescent="0.25">
      <c r="A8" s="3" t="s">
        <v>5</v>
      </c>
      <c r="B8" s="3" t="s">
        <v>17</v>
      </c>
      <c r="C8" s="5">
        <v>0</v>
      </c>
      <c r="D8" s="9" t="s">
        <v>25</v>
      </c>
      <c r="E8" s="12">
        <v>0</v>
      </c>
      <c r="F8" s="11">
        <v>0</v>
      </c>
      <c r="G8" s="8" t="s">
        <v>20</v>
      </c>
      <c r="H8" s="8">
        <v>100</v>
      </c>
      <c r="I8" s="5">
        <f>C8-F8</f>
        <v>0</v>
      </c>
      <c r="J8" s="5"/>
      <c r="K8" s="5"/>
      <c r="L8" s="5"/>
      <c r="M8" s="1"/>
    </row>
    <row r="9" spans="1:13" ht="30" hidden="1" x14ac:dyDescent="0.25">
      <c r="A9" s="3" t="s">
        <v>6</v>
      </c>
      <c r="B9" s="3" t="s">
        <v>17</v>
      </c>
      <c r="C9" s="5">
        <v>0</v>
      </c>
      <c r="D9" s="9" t="s">
        <v>25</v>
      </c>
      <c r="E9" s="12">
        <v>0</v>
      </c>
      <c r="F9" s="11">
        <v>0</v>
      </c>
      <c r="G9" s="8" t="s">
        <v>20</v>
      </c>
      <c r="H9" s="8">
        <v>100</v>
      </c>
      <c r="I9" s="5">
        <f>C9-F9</f>
        <v>0</v>
      </c>
      <c r="J9" s="5"/>
      <c r="K9" s="5"/>
      <c r="L9" s="5"/>
      <c r="M9" s="13"/>
    </row>
    <row r="10" spans="1:13" ht="30" hidden="1" x14ac:dyDescent="0.25">
      <c r="A10" s="3" t="s">
        <v>7</v>
      </c>
      <c r="B10" s="3" t="s">
        <v>17</v>
      </c>
      <c r="C10" s="5">
        <v>0</v>
      </c>
      <c r="D10" s="9" t="s">
        <v>25</v>
      </c>
      <c r="E10" s="12">
        <v>0</v>
      </c>
      <c r="F10" s="11">
        <v>0</v>
      </c>
      <c r="G10" s="8" t="s">
        <v>20</v>
      </c>
      <c r="H10" s="8">
        <v>100</v>
      </c>
      <c r="I10" s="5">
        <f>C10-F10</f>
        <v>0</v>
      </c>
      <c r="J10" s="5"/>
      <c r="K10" s="5"/>
      <c r="L10" s="5"/>
      <c r="M10" s="13"/>
    </row>
    <row r="11" spans="1:13" hidden="1" x14ac:dyDescent="0.25">
      <c r="A11" s="3" t="s">
        <v>8</v>
      </c>
      <c r="B11" s="3" t="s">
        <v>21</v>
      </c>
      <c r="C11" s="5">
        <v>0</v>
      </c>
      <c r="D11" s="8">
        <v>0</v>
      </c>
      <c r="E11" s="12">
        <v>0</v>
      </c>
      <c r="F11" s="11">
        <f>C11*0.05</f>
        <v>0</v>
      </c>
      <c r="G11" s="12" t="s">
        <v>19</v>
      </c>
      <c r="H11" s="12">
        <v>0</v>
      </c>
      <c r="I11" s="5">
        <f>C11*0.05</f>
        <v>0</v>
      </c>
      <c r="J11" s="5"/>
      <c r="K11" s="5"/>
      <c r="L11" s="5"/>
      <c r="M11" s="13"/>
    </row>
    <row r="12" spans="1:13" ht="45" x14ac:dyDescent="0.25">
      <c r="A12" s="3" t="s">
        <v>9</v>
      </c>
      <c r="B12" s="3" t="s">
        <v>15</v>
      </c>
      <c r="C12" s="5">
        <f>37936863-2232879+1988070-1615000</f>
        <v>36077054</v>
      </c>
      <c r="D12" s="10" t="s">
        <v>23</v>
      </c>
      <c r="E12" s="24">
        <f>F12/C12</f>
        <v>0.21031021546271489</v>
      </c>
      <c r="F12" s="5">
        <v>7587373</v>
      </c>
      <c r="G12" s="10" t="s">
        <v>27</v>
      </c>
      <c r="H12" s="24">
        <f>I12/C12</f>
        <v>5.5106217930100392E-2</v>
      </c>
      <c r="I12" s="5">
        <f>28401*70</f>
        <v>1988070</v>
      </c>
      <c r="J12" s="5" t="s">
        <v>45</v>
      </c>
      <c r="K12" s="24">
        <f>L12/C12</f>
        <v>4.5875277825132808E-2</v>
      </c>
      <c r="L12" s="23">
        <f>((66+68)/(69+69))*(C12-I12)*0.05</f>
        <v>1655044.8753623189</v>
      </c>
      <c r="M12" s="16">
        <f>C12-F12-I12-L12</f>
        <v>24846566.124637682</v>
      </c>
    </row>
    <row r="13" spans="1:13" x14ac:dyDescent="0.25">
      <c r="A13" s="3" t="s">
        <v>16</v>
      </c>
      <c r="B13" s="3" t="s">
        <v>14</v>
      </c>
      <c r="C13" s="5">
        <v>10000</v>
      </c>
      <c r="D13" s="9"/>
      <c r="E13" s="12"/>
      <c r="F13" s="5"/>
      <c r="G13" s="19"/>
      <c r="H13" s="12"/>
      <c r="I13" s="5">
        <v>0</v>
      </c>
      <c r="J13" s="21" t="s">
        <v>23</v>
      </c>
      <c r="K13" s="12">
        <v>1</v>
      </c>
      <c r="L13" s="5">
        <v>10000</v>
      </c>
      <c r="M13" s="16">
        <f>C13-F13-I13-L13</f>
        <v>0</v>
      </c>
    </row>
    <row r="14" spans="1:13" ht="60" x14ac:dyDescent="0.25">
      <c r="A14" s="3" t="s">
        <v>10</v>
      </c>
      <c r="B14" s="3" t="s">
        <v>15</v>
      </c>
      <c r="C14" s="5">
        <f>35508727-2352397+2117016-2591371</f>
        <v>32681975</v>
      </c>
      <c r="D14" s="39" t="s">
        <v>23</v>
      </c>
      <c r="E14" s="24">
        <f>F14/C14</f>
        <v>0.21729852617536119</v>
      </c>
      <c r="F14" s="5">
        <v>7101745</v>
      </c>
      <c r="G14" s="21" t="s">
        <v>50</v>
      </c>
      <c r="H14" s="24">
        <f>I14/C14</f>
        <v>6.4776256636877069E-2</v>
      </c>
      <c r="I14" s="5">
        <f>(1.62)*43560*30</f>
        <v>2117016.0000000005</v>
      </c>
      <c r="J14" s="5" t="s">
        <v>39</v>
      </c>
      <c r="K14" s="24">
        <f>L14/C14</f>
        <v>4.4050393709132607E-2</v>
      </c>
      <c r="L14" s="23">
        <f>(65/69)*(C14-I14)*0.05</f>
        <v>1439653.865942029</v>
      </c>
      <c r="M14" s="16">
        <f>C14-F14-I14-L14</f>
        <v>22023560.134057973</v>
      </c>
    </row>
    <row r="15" spans="1:13" x14ac:dyDescent="0.25">
      <c r="A15" s="21" t="s">
        <v>29</v>
      </c>
      <c r="B15" s="21" t="s">
        <v>14</v>
      </c>
      <c r="C15" s="6">
        <v>30000</v>
      </c>
      <c r="D15" s="9"/>
      <c r="E15" s="12"/>
      <c r="F15" s="5"/>
      <c r="G15" s="21"/>
      <c r="H15" s="12"/>
      <c r="I15" s="5">
        <v>0</v>
      </c>
      <c r="J15" s="21" t="s">
        <v>23</v>
      </c>
      <c r="K15" s="12">
        <v>1</v>
      </c>
      <c r="L15" s="5">
        <v>30000</v>
      </c>
      <c r="M15" s="16">
        <f>C15-F15-I15-L15</f>
        <v>0</v>
      </c>
    </row>
    <row r="16" spans="1:13" x14ac:dyDescent="0.25">
      <c r="A16" s="3" t="s">
        <v>11</v>
      </c>
      <c r="B16" s="3" t="s">
        <v>14</v>
      </c>
      <c r="C16" s="6">
        <v>30000</v>
      </c>
      <c r="D16" s="9"/>
      <c r="E16" s="12"/>
      <c r="F16" s="5"/>
      <c r="G16" s="10"/>
      <c r="H16" s="12"/>
      <c r="I16" s="5">
        <v>0</v>
      </c>
      <c r="J16" s="21" t="s">
        <v>23</v>
      </c>
      <c r="K16" s="12">
        <v>1</v>
      </c>
      <c r="L16" s="5">
        <v>30000</v>
      </c>
      <c r="M16" s="16">
        <f t="shared" ref="M16:M17" si="0">C16-F16-I16-L16</f>
        <v>0</v>
      </c>
    </row>
    <row r="17" spans="1:14" x14ac:dyDescent="0.25">
      <c r="A17" s="3" t="s">
        <v>12</v>
      </c>
      <c r="B17" s="15" t="s">
        <v>14</v>
      </c>
      <c r="C17" s="6">
        <v>30000</v>
      </c>
      <c r="D17" s="9"/>
      <c r="E17" s="12"/>
      <c r="F17" s="5"/>
      <c r="G17" s="15"/>
      <c r="H17" s="12"/>
      <c r="I17" s="5">
        <v>0</v>
      </c>
      <c r="J17" s="21" t="s">
        <v>23</v>
      </c>
      <c r="K17" s="12">
        <v>1</v>
      </c>
      <c r="L17" s="5">
        <v>30000</v>
      </c>
      <c r="M17" s="16">
        <f t="shared" si="0"/>
        <v>0</v>
      </c>
    </row>
    <row r="18" spans="1:14" ht="30" hidden="1" x14ac:dyDescent="0.25">
      <c r="A18" s="3" t="s">
        <v>13</v>
      </c>
      <c r="B18" s="3" t="s">
        <v>17</v>
      </c>
      <c r="C18" s="5">
        <v>0</v>
      </c>
      <c r="D18" s="9" t="s">
        <v>26</v>
      </c>
      <c r="E18" s="12">
        <v>0</v>
      </c>
      <c r="F18" s="5">
        <v>0</v>
      </c>
      <c r="G18" s="15" t="s">
        <v>24</v>
      </c>
      <c r="H18" s="12">
        <v>1</v>
      </c>
      <c r="I18" s="5">
        <f>C18*H18</f>
        <v>0</v>
      </c>
      <c r="J18" s="5"/>
      <c r="K18" s="5"/>
      <c r="L18" s="5"/>
      <c r="M18" s="1"/>
    </row>
    <row r="19" spans="1:14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4" ht="30.75" thickBot="1" x14ac:dyDescent="0.3">
      <c r="A20" s="25"/>
      <c r="B20" s="25"/>
      <c r="C20" s="22"/>
      <c r="D20" s="34" t="s">
        <v>30</v>
      </c>
      <c r="E20" s="40">
        <f>F20/C21</f>
        <v>0.21332159650406921</v>
      </c>
      <c r="F20" s="35">
        <f>SUM(F8:F18)</f>
        <v>14689118</v>
      </c>
      <c r="G20" s="31" t="s">
        <v>31</v>
      </c>
      <c r="H20" s="32">
        <f>I20/C21</f>
        <v>5.9615798532389998E-2</v>
      </c>
      <c r="I20" s="33">
        <f>I12+I14</f>
        <v>4105086.0000000005</v>
      </c>
      <c r="J20" s="31" t="s">
        <v>32</v>
      </c>
      <c r="K20" s="32">
        <f>L20/C21</f>
        <v>4.6394768960572305E-2</v>
      </c>
      <c r="L20" s="33">
        <f>SUM(L12:L17)</f>
        <v>3194698.7413043482</v>
      </c>
    </row>
    <row r="21" spans="1:14" ht="15.75" thickBot="1" x14ac:dyDescent="0.3">
      <c r="A21" s="36" t="s">
        <v>49</v>
      </c>
      <c r="B21" s="37"/>
      <c r="C21" s="38">
        <f>SUM(C9:C19)</f>
        <v>68859029</v>
      </c>
      <c r="D21" s="7"/>
      <c r="E21" s="7"/>
      <c r="F21" s="7"/>
      <c r="G21" s="26"/>
      <c r="H21" s="14"/>
      <c r="I21" s="22"/>
      <c r="J21" s="22"/>
      <c r="K21" s="22"/>
      <c r="L21" s="22"/>
      <c r="M21" s="17"/>
      <c r="N21" s="18"/>
    </row>
    <row r="22" spans="1:14" ht="15.75" thickBot="1" x14ac:dyDescent="0.3">
      <c r="G22" s="26"/>
      <c r="H22" s="14"/>
      <c r="I22" s="22"/>
      <c r="J22" s="27" t="s">
        <v>34</v>
      </c>
      <c r="K22" s="28"/>
      <c r="L22" s="29">
        <f>M22/C21</f>
        <v>0.68066783600296854</v>
      </c>
      <c r="M22" s="30">
        <f>SUM(M12:M17)</f>
        <v>46870126.258695655</v>
      </c>
      <c r="N22" s="18"/>
    </row>
    <row r="23" spans="1:14" x14ac:dyDescent="0.25">
      <c r="A23" t="s">
        <v>36</v>
      </c>
    </row>
    <row r="24" spans="1:14" x14ac:dyDescent="0.25">
      <c r="A24" t="s">
        <v>38</v>
      </c>
    </row>
    <row r="26" spans="1:14" x14ac:dyDescent="0.25">
      <c r="A26" t="s">
        <v>46</v>
      </c>
      <c r="I26" s="20"/>
      <c r="J26" s="20"/>
      <c r="K26" s="20"/>
      <c r="L26" s="20"/>
    </row>
    <row r="27" spans="1:14" x14ac:dyDescent="0.25">
      <c r="A27" t="s">
        <v>47</v>
      </c>
      <c r="I27" s="20"/>
      <c r="J27" s="20"/>
      <c r="K27" s="20"/>
      <c r="L27" s="20"/>
    </row>
    <row r="28" spans="1:14" x14ac:dyDescent="0.25">
      <c r="I28" s="20"/>
      <c r="J28" s="20"/>
      <c r="K28" s="20"/>
      <c r="L28" s="20"/>
    </row>
    <row r="29" spans="1:14" x14ac:dyDescent="0.25">
      <c r="A29" t="s">
        <v>40</v>
      </c>
    </row>
    <row r="30" spans="1:14" x14ac:dyDescent="0.25">
      <c r="A30" t="s">
        <v>41</v>
      </c>
    </row>
    <row r="32" spans="1:14" x14ac:dyDescent="0.25">
      <c r="A32" t="s">
        <v>48</v>
      </c>
    </row>
  </sheetData>
  <mergeCells count="7">
    <mergeCell ref="M6:M7"/>
    <mergeCell ref="A6:A7"/>
    <mergeCell ref="B6:B7"/>
    <mergeCell ref="C6:C7"/>
    <mergeCell ref="D6:F6"/>
    <mergeCell ref="G6:I6"/>
    <mergeCell ref="J6:L6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Zorn, Chad</dc:creator>
  <cp:lastModifiedBy>Maureen Crocker</cp:lastModifiedBy>
  <cp:lastPrinted>2015-01-07T17:14:55Z</cp:lastPrinted>
  <dcterms:created xsi:type="dcterms:W3CDTF">2014-10-17T18:55:49Z</dcterms:created>
  <dcterms:modified xsi:type="dcterms:W3CDTF">2015-01-12T23:15:12Z</dcterms:modified>
</cp:coreProperties>
</file>