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165" windowWidth="7665" windowHeight="7830" tabRatio="877" activeTab="1"/>
  </bookViews>
  <sheets>
    <sheet name="Project Budget - Major Invest" sheetId="2" r:id="rId1"/>
    <sheet name="Project Budget - Other Invest" sheetId="3" r:id="rId2"/>
    <sheet name="ACTUAL BUDGET" sheetId="7" r:id="rId3"/>
    <sheet name="Operating|Maintenance Budget" sheetId="5" r:id="rId4"/>
  </sheets>
  <externalReferences>
    <externalReference r:id="rId5"/>
  </externalReferences>
  <definedNames>
    <definedName name="_xlnm.Print_Titles" localSheetId="2">'ACTUAL BUDGET'!$2:$4</definedName>
  </definedNames>
  <calcPr calcId="145621"/>
</workbook>
</file>

<file path=xl/calcChain.xml><?xml version="1.0" encoding="utf-8"?>
<calcChain xmlns="http://schemas.openxmlformats.org/spreadsheetml/2006/main">
  <c r="F6" i="7" l="1"/>
  <c r="C7" i="7"/>
  <c r="F7" i="7"/>
  <c r="C8" i="7"/>
  <c r="F8" i="7"/>
  <c r="F9" i="7"/>
  <c r="F10" i="7"/>
  <c r="F11" i="7"/>
  <c r="F12" i="7"/>
  <c r="F13" i="7"/>
  <c r="F14" i="7"/>
  <c r="A16" i="7"/>
  <c r="A17" i="7" s="1"/>
  <c r="A18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50" i="7" s="1"/>
  <c r="A51" i="7" s="1"/>
  <c r="A52" i="7" s="1"/>
  <c r="A53" i="7" s="1"/>
  <c r="A54" i="7" s="1"/>
  <c r="A55" i="7" s="1"/>
  <c r="A57" i="7" s="1"/>
  <c r="A58" i="7" s="1"/>
  <c r="A60" i="7" s="1"/>
  <c r="A61" i="7" s="1"/>
  <c r="A62" i="7" s="1"/>
  <c r="A63" i="7" s="1"/>
  <c r="A66" i="7" s="1"/>
  <c r="A67" i="7" s="1"/>
  <c r="F19" i="7"/>
  <c r="F21" i="7"/>
  <c r="F22" i="7"/>
  <c r="F32" i="7" s="1"/>
  <c r="F23" i="7"/>
  <c r="F24" i="7"/>
  <c r="F25" i="7"/>
  <c r="F26" i="7"/>
  <c r="F27" i="7"/>
  <c r="F28" i="7"/>
  <c r="F29" i="7"/>
  <c r="F30" i="7"/>
  <c r="F31" i="7"/>
  <c r="F34" i="7"/>
  <c r="F47" i="7" s="1"/>
  <c r="F35" i="7"/>
  <c r="F36" i="7"/>
  <c r="F37" i="7"/>
  <c r="F38" i="7"/>
  <c r="F39" i="7"/>
  <c r="F40" i="7"/>
  <c r="F41" i="7"/>
  <c r="F42" i="7"/>
  <c r="F43" i="7"/>
  <c r="F44" i="7"/>
  <c r="F45" i="7"/>
  <c r="F46" i="7"/>
  <c r="F50" i="7"/>
  <c r="F68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6" i="7"/>
  <c r="F67" i="7"/>
  <c r="F70" i="7" l="1"/>
  <c r="F71" i="7" l="1"/>
  <c r="F72" i="7"/>
  <c r="F73" i="7" s="1"/>
  <c r="F74" i="7" l="1"/>
  <c r="F75" i="7"/>
  <c r="F76" i="7" l="1"/>
  <c r="F77" i="7" s="1"/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<sst xmlns="http://schemas.openxmlformats.org/spreadsheetml/2006/main" count="173" uniqueCount="104">
  <si>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</si>
  <si>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</si>
  <si>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</si>
  <si>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</si>
  <si>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</si>
  <si>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</si>
  <si>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</si>
  <si>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</si>
  <si>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</si>
  <si>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</si>
  <si>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</si>
  <si>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</si>
  <si>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</si>
  <si>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</si>
  <si>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</si>
  <si>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</si>
  <si>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</si>
  <si>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</si>
  <si>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</si>
  <si>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</si>
  <si>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</si>
  <si>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</si>
  <si>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Local</t>
  </si>
  <si>
    <t>Federal</t>
  </si>
  <si>
    <t>Grand Total</t>
  </si>
  <si>
    <t>Inflation (1.23%)</t>
  </si>
  <si>
    <t>Total</t>
  </si>
  <si>
    <t>Mobilization (10%)</t>
  </si>
  <si>
    <t>Contingency (10%)</t>
  </si>
  <si>
    <t>Subtotal</t>
  </si>
  <si>
    <t>LS</t>
  </si>
  <si>
    <t>Sanitary Sewer Adjustments for Storm Sewer</t>
  </si>
  <si>
    <t>EA</t>
  </si>
  <si>
    <t xml:space="preserve">Adjust existing manhole frame and cover to new grade </t>
  </si>
  <si>
    <t>Sanitary Sewer Items</t>
  </si>
  <si>
    <t>4-inch Meter Relocation</t>
  </si>
  <si>
    <t>1.5" to 2" Diameter Cooper Service Connection, Extra Long Side</t>
  </si>
  <si>
    <t>1.5" to 2" Diameter Cooper Service Connection, Short Side</t>
  </si>
  <si>
    <t>3/4" to 1" Diameter Cooper Service Connection, Extra Long Side</t>
  </si>
  <si>
    <t>3/4" to 1" Diameter Cooper Service Connection, Short Side</t>
  </si>
  <si>
    <t>6-inch Cut, Plug &amp; Abandon</t>
  </si>
  <si>
    <t xml:space="preserve">8-inch Cut, Plug &amp; Abandon </t>
  </si>
  <si>
    <t>Proposed 8" x 8" TS&amp;V</t>
  </si>
  <si>
    <t>6-inch Wet Connection</t>
  </si>
  <si>
    <t>8-inch Wet Connection</t>
  </si>
  <si>
    <t xml:space="preserve">Remove and salvage existing fire hydrant </t>
  </si>
  <si>
    <t>Fire Hydrant Assembly, all depths, w/6-inch gate valve and box</t>
  </si>
  <si>
    <t>LF</t>
  </si>
  <si>
    <t xml:space="preserve">Proposed 6-inch Water Line by trenchless cosntruction w/restrained joints </t>
  </si>
  <si>
    <t xml:space="preserve">Proposed 8-inch Water Line by trenchless cosntruction w/restrained joints </t>
  </si>
  <si>
    <t>Trench Safety System for Water Line</t>
  </si>
  <si>
    <t>Water Line Items</t>
  </si>
  <si>
    <t>PUBLIC UTILITIES</t>
  </si>
  <si>
    <t>SY</t>
  </si>
  <si>
    <t>Sodding</t>
  </si>
  <si>
    <t>SF</t>
  </si>
  <si>
    <t xml:space="preserve">ADA Accessible Wheelchair Ramps </t>
  </si>
  <si>
    <t>5-inch Concrete Sidewalk and Median</t>
  </si>
  <si>
    <t>Concrete Curb</t>
  </si>
  <si>
    <t>Concrete Pavement Header</t>
  </si>
  <si>
    <t>7-in Driveway, including excavation and base</t>
  </si>
  <si>
    <t>Saw-cut Concrete Pavement (all depths)</t>
  </si>
  <si>
    <t>10-in Reinforced Concrete Pavement</t>
  </si>
  <si>
    <t>TON</t>
  </si>
  <si>
    <t>Lime for Lime Stabilized Subgrade</t>
  </si>
  <si>
    <t>Lime/ Stabilized Subgrade 6-in</t>
  </si>
  <si>
    <t>Remove and Dispose of Driveways (all materials, all thicknesses)</t>
  </si>
  <si>
    <t>Remove and Dispose of Sidewalks (all materials, all thicknesses)</t>
  </si>
  <si>
    <t>Remove and Dispose of Reinforced Concrete Pavement, with or without Overlay</t>
  </si>
  <si>
    <t xml:space="preserve">ROADWAY </t>
  </si>
  <si>
    <t>REFL PAFV MRK (ARROW)</t>
  </si>
  <si>
    <t>REFL PAFV MRK (WORD)</t>
  </si>
  <si>
    <t>REFL PAFV MRK (W) 24" (SLD)</t>
  </si>
  <si>
    <t>REFL PAFV MRK (W) 12" (SLD)</t>
  </si>
  <si>
    <t>REFL PAFV MRK (Y) 4" (BRK)</t>
  </si>
  <si>
    <t>REFL PAFV MRK (Y) 4" (SLD)</t>
  </si>
  <si>
    <t>REFL PAFV MRK (W) 4" (BRK)</t>
  </si>
  <si>
    <t>REFL PAFV MRK (W) 4" (SLD)</t>
  </si>
  <si>
    <t>REFLECTORIZED TRAFFIC BUTTONS TYPE I</t>
  </si>
  <si>
    <t>REMOVAL OF SIGNS</t>
  </si>
  <si>
    <t>PLACEMENT OF PERMANENT SIGNS</t>
  </si>
  <si>
    <t xml:space="preserve">TRAFFIC </t>
  </si>
  <si>
    <t>24" RCP</t>
  </si>
  <si>
    <t>Type "BB" Inlets</t>
  </si>
  <si>
    <t>Manhole on Box</t>
  </si>
  <si>
    <t xml:space="preserve">DRAINAGE </t>
  </si>
  <si>
    <t>Subtotal General</t>
  </si>
  <si>
    <t>Illumination</t>
  </si>
  <si>
    <t>SWPPP</t>
  </si>
  <si>
    <t>Uniformed Police Officer</t>
  </si>
  <si>
    <t>Tree Protection</t>
  </si>
  <si>
    <t>Landscaping</t>
  </si>
  <si>
    <t>Temporary Detour Pavement</t>
  </si>
  <si>
    <t>Low Profile Concrete Traffic Barrier</t>
  </si>
  <si>
    <t>Traffic Control and Regulation</t>
  </si>
  <si>
    <t>GENERAL</t>
  </si>
  <si>
    <t>Total Price</t>
  </si>
  <si>
    <t>Unit Price</t>
  </si>
  <si>
    <t>Engineer's Estimate</t>
  </si>
  <si>
    <t>Quantity</t>
  </si>
  <si>
    <t>Unit</t>
  </si>
  <si>
    <t>Item Description</t>
  </si>
  <si>
    <t>Item No.</t>
  </si>
  <si>
    <t>Westview to Long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</si>
</sst>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;&quot;---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>
      <alignment vertical="top"/>
    </xf>
    <xf numFmtId="44" fontId="12" fillId="0" borderId="0" applyFont="0" applyFill="0" applyBorder="0" applyAlignment="0" applyProtection="0">
      <alignment vertical="top"/>
    </xf>
    <xf numFmtId="44" fontId="12" fillId="0" borderId="0" applyFont="0" applyFill="0" applyBorder="0" applyAlignment="0" applyProtection="0">
      <alignment vertical="top"/>
    </xf>
    <xf numFmtId="44" fontId="12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/>
    <xf numFmtId="0" fontId="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12" fillId="0" borderId="0">
      <alignment vertical="top"/>
    </xf>
    <xf numFmtId="0" fontId="13" fillId="0" borderId="0"/>
    <xf numFmtId="0" fontId="13" fillId="0" borderId="0"/>
    <xf numFmtId="0" fontId="9" fillId="0" borderId="0"/>
    <xf numFmtId="0" fontId="9" fillId="0" borderId="0"/>
    <xf numFmtId="0" fontId="3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2" fontId="0" fillId="0" borderId="0" xfId="0" applyNumberFormat="1"/>
    <xf numFmtId="0" fontId="4" fillId="0" borderId="0" xfId="0" applyFont="1"/>
    <xf numFmtId="0" fontId="5" fillId="0" borderId="0" xfId="0" applyFont="1"/>
    <xf numFmtId="42" fontId="6" fillId="3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44" fontId="6" fillId="3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44" fontId="6" fillId="0" borderId="1" xfId="0" applyNumberFormat="1" applyFont="1" applyFill="1" applyBorder="1"/>
    <xf numFmtId="0" fontId="7" fillId="0" borderId="0" xfId="0" applyFont="1" applyFill="1"/>
    <xf numFmtId="44" fontId="6" fillId="3" borderId="1" xfId="0" applyNumberFormat="1" applyFont="1" applyFill="1" applyBorder="1" applyAlignment="1">
      <alignment horizontal="center"/>
    </xf>
    <xf numFmtId="44" fontId="6" fillId="3" borderId="1" xfId="2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44" fontId="7" fillId="0" borderId="1" xfId="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4" fontId="7" fillId="3" borderId="1" xfId="2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44" fontId="7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3" fontId="7" fillId="3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44" fontId="7" fillId="0" borderId="1" xfId="0" applyNumberFormat="1" applyFont="1" applyFill="1" applyBorder="1" applyAlignment="1">
      <alignment horizontal="center"/>
    </xf>
    <xf numFmtId="4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44" fontId="7" fillId="0" borderId="1" xfId="0" applyNumberFormat="1" applyFont="1" applyBorder="1" applyAlignment="1">
      <alignment horizontal="center"/>
    </xf>
    <xf numFmtId="44" fontId="7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4" fontId="6" fillId="3" borderId="2" xfId="1" applyFont="1" applyFill="1" applyBorder="1" applyAlignment="1">
      <alignment horizontal="center"/>
    </xf>
    <xf numFmtId="0" fontId="6" fillId="3" borderId="6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44" fontId="7" fillId="0" borderId="2" xfId="1" applyFont="1" applyFill="1" applyBorder="1" applyAlignment="1">
      <alignment horizontal="center"/>
    </xf>
    <xf numFmtId="44" fontId="7" fillId="0" borderId="7" xfId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44" fontId="7" fillId="3" borderId="2" xfId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right"/>
    </xf>
    <xf numFmtId="0" fontId="7" fillId="0" borderId="10" xfId="0" applyFont="1" applyBorder="1"/>
    <xf numFmtId="0" fontId="10" fillId="0" borderId="10" xfId="0" applyFont="1" applyBorder="1"/>
    <xf numFmtId="44" fontId="7" fillId="0" borderId="8" xfId="0" applyNumberFormat="1" applyFont="1" applyBorder="1" applyAlignment="1">
      <alignment horizontal="center"/>
    </xf>
    <xf numFmtId="44" fontId="7" fillId="0" borderId="8" xfId="2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</cellXfs>
  <cellStyles count="66">
    <cellStyle name="Comma 2" xfId="3"/>
    <cellStyle name="Comma 2 2" xfId="4"/>
    <cellStyle name="Comma 2 2 2" xfId="5"/>
    <cellStyle name="Comma 2 3" xfId="6"/>
    <cellStyle name="Comma 3" xfId="7"/>
    <cellStyle name="Comma 3 2" xfId="8"/>
    <cellStyle name="Comma 3 2 2" xfId="9"/>
    <cellStyle name="Comma 3 3" xfId="10"/>
    <cellStyle name="Comma 4" xfId="11"/>
    <cellStyle name="Comma 4 2" xfId="12"/>
    <cellStyle name="Comma 5" xfId="13"/>
    <cellStyle name="Comma 6" xfId="14"/>
    <cellStyle name="Comma 7" xfId="15"/>
    <cellStyle name="Comma 7 2" xfId="16"/>
    <cellStyle name="Currency" xfId="1" builtinId="4"/>
    <cellStyle name="Currency 2" xfId="17"/>
    <cellStyle name="Currency 2 2" xfId="18"/>
    <cellStyle name="Currency 2 2 2" xfId="19"/>
    <cellStyle name="Currency 2 3" xfId="20"/>
    <cellStyle name="Currency 2 4" xfId="2"/>
    <cellStyle name="Currency 3" xfId="21"/>
    <cellStyle name="Currency 3 2" xfId="22"/>
    <cellStyle name="Currency 3 2 2" xfId="23"/>
    <cellStyle name="Currency 3 3" xfId="24"/>
    <cellStyle name="Currency 3 4" xfId="25"/>
    <cellStyle name="Currency 4" xfId="26"/>
    <cellStyle name="Currency 4 2" xfId="27"/>
    <cellStyle name="Currency 4 3" xfId="28"/>
    <cellStyle name="Currency 5" xfId="29"/>
    <cellStyle name="Currency 6" xfId="30"/>
    <cellStyle name="Currency 7" xfId="31"/>
    <cellStyle name="Currency 7 2" xfId="32"/>
    <cellStyle name="Normal" xfId="0" builtinId="0"/>
    <cellStyle name="Normal 10" xfId="33"/>
    <cellStyle name="Normal 11" xfId="34"/>
    <cellStyle name="Normal 12" xfId="35"/>
    <cellStyle name="Normal 13" xfId="36"/>
    <cellStyle name="Normal 2" xfId="37"/>
    <cellStyle name="Normal 2 2" xfId="38"/>
    <cellStyle name="Normal 2 2 2" xfId="39"/>
    <cellStyle name="Normal 2 2 2 2" xfId="40"/>
    <cellStyle name="Normal 2 3" xfId="41"/>
    <cellStyle name="Normal 2 3 2" xfId="42"/>
    <cellStyle name="Normal 2 4" xfId="43"/>
    <cellStyle name="Normal 2_Detail" xfId="44"/>
    <cellStyle name="Normal 3" xfId="45"/>
    <cellStyle name="Normal 3 2" xfId="46"/>
    <cellStyle name="Normal 3 3" xfId="47"/>
    <cellStyle name="Normal 4" xfId="48"/>
    <cellStyle name="Normal 4 2" xfId="49"/>
    <cellStyle name="Normal 5" xfId="50"/>
    <cellStyle name="Normal 5 2" xfId="51"/>
    <cellStyle name="Normal 6" xfId="52"/>
    <cellStyle name="Normal 7" xfId="53"/>
    <cellStyle name="Normal 8" xfId="54"/>
    <cellStyle name="Normal 9" xfId="55"/>
    <cellStyle name="Percent 2" xfId="56"/>
    <cellStyle name="Percent 2 2" xfId="57"/>
    <cellStyle name="Percent 2 2 2" xfId="58"/>
    <cellStyle name="Percent 2 3" xfId="59"/>
    <cellStyle name="Percent 3" xfId="60"/>
    <cellStyle name="Percent 3 2" xfId="61"/>
    <cellStyle name="Percent 4" xfId="62"/>
    <cellStyle name="Percent 5" xfId="63"/>
    <cellStyle name="Percent 6" xfId="64"/>
    <cellStyle name="Percent 6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wang\AppData\Local\Microsoft\Windows\Temporary%20Internet%20Files\Content.Outlook\IJ19AZUU\Util%20Construction%20Cost%20Estimate%20N%20%20Gessner%20Rd%20%20(30%25)(11-1-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Prices"/>
      <sheetName val="cost matrix"/>
      <sheetName val="Recommended Improvements"/>
      <sheetName val="Gessner - Recommended"/>
      <sheetName val="Witte - Recommended"/>
      <sheetName val="Longpoint - Recommended"/>
      <sheetName val="Gessner - Drainage Alt 1"/>
      <sheetName val="Gessner - Drainage Alt 2"/>
      <sheetName val="Gessner - Drainage Alt 3"/>
      <sheetName val="Witte - Drainage Alt 1"/>
      <sheetName val="Witte - Drainage Alt 2"/>
      <sheetName val="Witte - Drainage Alt 3"/>
      <sheetName val="Gessner - Traffic Alt 1"/>
      <sheetName val="Witte - Traffic Alt 1"/>
      <sheetName val="Gessner - Road Alt 1"/>
      <sheetName val="Gessner - Road Alt 2"/>
      <sheetName val="Witte - Roadwy Alt 1"/>
      <sheetName val="Witte - Roadway Alt 2"/>
      <sheetName val="Longpoint - Road Alt 1"/>
      <sheetName val="Gessner - Utility Alt 1 "/>
      <sheetName val="Gessner - Utility Alt 2"/>
      <sheetName val="Witte - Utility Alt 1 "/>
      <sheetName val="Witte - Utility Alt 2"/>
      <sheetName val="Longpoint - Utility Alt 1"/>
      <sheetName val="Witte not used- Alt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</row>
      </sheetData>
      <sheetData sheetId="11"/>
      <sheetData sheetId="12"/>
      <sheetData sheetId="13"/>
      <sheetData sheetId="14"/>
      <sheetData sheetId="15">
        <row r="8">
          <cell r="A8">
            <v>1</v>
          </cell>
        </row>
      </sheetData>
      <sheetData sheetId="16"/>
      <sheetData sheetId="17">
        <row r="8">
          <cell r="A8">
            <v>1</v>
          </cell>
        </row>
        <row r="9">
          <cell r="C9" t="str">
            <v>LF</v>
          </cell>
        </row>
        <row r="10">
          <cell r="C10" t="str">
            <v>SY</v>
          </cell>
        </row>
      </sheetData>
      <sheetData sheetId="18"/>
      <sheetData sheetId="19"/>
      <sheetData sheetId="20">
        <row r="8">
          <cell r="C8" t="str">
            <v>LF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zoomScale="115" zoomScaleNormal="115" workbookViewId="0">
      <selection activeCell="B9" sqref="B9"/>
    </sheetView>
  </sheetViews>
  <sheetFormatPr defaultRowHeight="15" x14ac:dyDescent="0.25"/>
  <cols>
    <col min="2" max="2" width="31.5703125" customWidth="1"/>
    <col min="3" max="3" width="10.140625" bestFit="1" customWidth="1"/>
    <col min="4" max="12" width="9.28515625" bestFit="1" customWidth="1"/>
    <col min="13" max="13" width="11.140625" style="1" customWidth="1"/>
  </cols>
  <sheetData>
    <row r="4" spans="2:13" x14ac:dyDescent="0.25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25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7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0</v>
      </c>
    </row>
    <row r="14" spans="2:13" x14ac:dyDescent="0.25">
      <c r="B14" s="18"/>
      <c r="C14" s="14">
        <f>SUM(C13:G13)</f>
        <v>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25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 t="shared" si="3"/>
        <v>0</v>
      </c>
    </row>
    <row r="23" spans="2:13" x14ac:dyDescent="0.25">
      <c r="B23" s="17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0</v>
      </c>
    </row>
    <row r="24" spans="2:13" x14ac:dyDescent="0.25">
      <c r="B24" s="18"/>
      <c r="C24" s="14">
        <f>SUM(C23:G23)</f>
        <v>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tabSelected="1" zoomScale="115" zoomScaleNormal="115" workbookViewId="0">
      <selection activeCell="E10" sqref="E10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1" t="s">
        <v>8</v>
      </c>
      <c r="C4" s="12" t="s">
        <v>5</v>
      </c>
    </row>
    <row r="5" spans="2:3" x14ac:dyDescent="0.25">
      <c r="B5" s="11"/>
      <c r="C5" s="13"/>
    </row>
    <row r="6" spans="2:3" x14ac:dyDescent="0.25">
      <c r="B6" s="2" t="s">
        <v>0</v>
      </c>
      <c r="C6" s="5">
        <v>0</v>
      </c>
    </row>
    <row r="7" spans="2:3" x14ac:dyDescent="0.25">
      <c r="B7" s="2" t="s">
        <v>1</v>
      </c>
      <c r="C7" s="5">
        <v>0</v>
      </c>
    </row>
    <row r="8" spans="2:3" x14ac:dyDescent="0.25">
      <c r="B8" s="2" t="s">
        <v>2</v>
      </c>
      <c r="C8" s="5">
        <v>0</v>
      </c>
    </row>
    <row r="9" spans="2:3" x14ac:dyDescent="0.25">
      <c r="B9" s="2" t="s">
        <v>3</v>
      </c>
      <c r="C9" s="5">
        <v>0</v>
      </c>
    </row>
    <row r="10" spans="2:3" x14ac:dyDescent="0.25">
      <c r="B10" s="2" t="s">
        <v>17</v>
      </c>
      <c r="C10" s="5">
        <v>2731918</v>
      </c>
    </row>
    <row r="11" spans="2:3" x14ac:dyDescent="0.25">
      <c r="B11" s="2" t="s">
        <v>4</v>
      </c>
      <c r="C11" s="5"/>
    </row>
    <row r="12" spans="2:3" x14ac:dyDescent="0.25">
      <c r="B12" s="17" t="s">
        <v>7</v>
      </c>
      <c r="C12" s="16">
        <f>SUM(C6:C11)</f>
        <v>2731918</v>
      </c>
    </row>
    <row r="13" spans="2:3" x14ac:dyDescent="0.25">
      <c r="B13" s="18"/>
      <c r="C13" s="16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>
        <v>546383</v>
      </c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>
        <v>2185535</v>
      </c>
    </row>
    <row r="22" spans="2:3" x14ac:dyDescent="0.25">
      <c r="B22" s="17" t="s">
        <v>15</v>
      </c>
      <c r="C22" s="16">
        <f t="shared" ref="C22" si="0">SUM(C15:C21)</f>
        <v>2731918</v>
      </c>
    </row>
    <row r="23" spans="2:3" x14ac:dyDescent="0.25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view="pageLayout" topLeftCell="B59" zoomScale="85" zoomScaleNormal="100" zoomScalePageLayoutView="85" workbookViewId="0">
      <selection activeCell="E80" sqref="E80:E81"/>
    </sheetView>
  </sheetViews>
  <sheetFormatPr defaultRowHeight="15" x14ac:dyDescent="0.25"/>
  <cols>
    <col min="2" max="2" width="62.7109375" customWidth="1"/>
    <col min="5" max="5" width="13.28515625" customWidth="1"/>
    <col min="6" max="6" width="15.85546875" customWidth="1"/>
  </cols>
  <sheetData>
    <row r="1" spans="1:6" x14ac:dyDescent="0.25">
      <c r="A1" s="78"/>
      <c r="B1" s="79"/>
      <c r="C1" s="78"/>
      <c r="D1" s="77"/>
      <c r="E1" s="76"/>
      <c r="F1" s="75"/>
    </row>
    <row r="2" spans="1:6" ht="15.75" x14ac:dyDescent="0.25">
      <c r="A2" s="74" t="s">
        <v>103</v>
      </c>
      <c r="B2" s="73"/>
      <c r="C2" s="73"/>
      <c r="D2" s="73"/>
      <c r="E2" s="73"/>
      <c r="F2" s="73"/>
    </row>
    <row r="3" spans="1:6" x14ac:dyDescent="0.25">
      <c r="A3" s="50" t="s">
        <v>102</v>
      </c>
      <c r="B3" s="50" t="s">
        <v>101</v>
      </c>
      <c r="C3" s="50" t="s">
        <v>100</v>
      </c>
      <c r="D3" s="50" t="s">
        <v>99</v>
      </c>
      <c r="E3" s="50" t="s">
        <v>98</v>
      </c>
      <c r="F3" s="50"/>
    </row>
    <row r="4" spans="1:6" x14ac:dyDescent="0.25">
      <c r="A4" s="50"/>
      <c r="B4" s="50"/>
      <c r="C4" s="50"/>
      <c r="D4" s="50"/>
      <c r="E4" s="72" t="s">
        <v>97</v>
      </c>
      <c r="F4" s="72" t="s">
        <v>96</v>
      </c>
    </row>
    <row r="5" spans="1:6" x14ac:dyDescent="0.25">
      <c r="A5" s="50" t="s">
        <v>95</v>
      </c>
      <c r="B5" s="50"/>
      <c r="C5" s="50"/>
      <c r="D5" s="50"/>
      <c r="E5" s="50"/>
      <c r="F5" s="50"/>
    </row>
    <row r="6" spans="1:6" x14ac:dyDescent="0.25">
      <c r="A6" s="67">
        <v>1</v>
      </c>
      <c r="B6" s="68" t="s">
        <v>94</v>
      </c>
      <c r="C6" s="67" t="s">
        <v>30</v>
      </c>
      <c r="D6" s="67">
        <v>1</v>
      </c>
      <c r="E6" s="62">
        <v>115000</v>
      </c>
      <c r="F6" s="62">
        <f>D6*E6</f>
        <v>115000</v>
      </c>
    </row>
    <row r="7" spans="1:6" x14ac:dyDescent="0.25">
      <c r="A7" s="70">
        <v>2</v>
      </c>
      <c r="B7" s="71" t="s">
        <v>93</v>
      </c>
      <c r="C7" s="70" t="str">
        <f>'[1]Witte - Roadway Alt 2'!C9</f>
        <v>LF</v>
      </c>
      <c r="D7" s="70">
        <v>4200</v>
      </c>
      <c r="E7" s="69">
        <v>40</v>
      </c>
      <c r="F7" s="69">
        <f>D7*E7</f>
        <v>168000</v>
      </c>
    </row>
    <row r="8" spans="1:6" x14ac:dyDescent="0.25">
      <c r="A8" s="67">
        <v>3</v>
      </c>
      <c r="B8" s="68" t="s">
        <v>92</v>
      </c>
      <c r="C8" s="67" t="str">
        <f>'[1]Witte - Roadway Alt 2'!C10</f>
        <v>SY</v>
      </c>
      <c r="D8" s="67">
        <v>2627</v>
      </c>
      <c r="E8" s="62">
        <v>45</v>
      </c>
      <c r="F8" s="62">
        <f>D8*E8</f>
        <v>118215</v>
      </c>
    </row>
    <row r="9" spans="1:6" x14ac:dyDescent="0.25">
      <c r="A9" s="70">
        <v>4</v>
      </c>
      <c r="B9" s="71" t="s">
        <v>91</v>
      </c>
      <c r="C9" s="70" t="s">
        <v>30</v>
      </c>
      <c r="D9" s="70">
        <v>1</v>
      </c>
      <c r="E9" s="69">
        <v>100000</v>
      </c>
      <c r="F9" s="69">
        <f>D9*E9</f>
        <v>100000</v>
      </c>
    </row>
    <row r="10" spans="1:6" x14ac:dyDescent="0.25">
      <c r="A10" s="67">
        <v>5</v>
      </c>
      <c r="B10" s="68" t="s">
        <v>90</v>
      </c>
      <c r="C10" s="67" t="s">
        <v>30</v>
      </c>
      <c r="D10" s="67">
        <v>1</v>
      </c>
      <c r="E10" s="62">
        <v>150000</v>
      </c>
      <c r="F10" s="62">
        <f>D10*E10</f>
        <v>150000</v>
      </c>
    </row>
    <row r="11" spans="1:6" x14ac:dyDescent="0.25">
      <c r="A11" s="70">
        <v>6</v>
      </c>
      <c r="B11" s="71" t="s">
        <v>89</v>
      </c>
      <c r="C11" s="70" t="s">
        <v>30</v>
      </c>
      <c r="D11" s="70">
        <v>1</v>
      </c>
      <c r="E11" s="69">
        <v>300000</v>
      </c>
      <c r="F11" s="69">
        <f>D11*E11</f>
        <v>300000</v>
      </c>
    </row>
    <row r="12" spans="1:6" x14ac:dyDescent="0.25">
      <c r="A12" s="67">
        <v>7</v>
      </c>
      <c r="B12" s="68" t="s">
        <v>88</v>
      </c>
      <c r="C12" s="67" t="s">
        <v>30</v>
      </c>
      <c r="D12" s="67">
        <v>1</v>
      </c>
      <c r="E12" s="62">
        <v>15000</v>
      </c>
      <c r="F12" s="62">
        <f>D12*E12</f>
        <v>15000</v>
      </c>
    </row>
    <row r="13" spans="1:6" x14ac:dyDescent="0.25">
      <c r="A13" s="66">
        <v>8</v>
      </c>
      <c r="B13" s="65" t="s">
        <v>87</v>
      </c>
      <c r="C13" s="64" t="s">
        <v>30</v>
      </c>
      <c r="D13" s="64">
        <v>1</v>
      </c>
      <c r="E13" s="63">
        <v>150000</v>
      </c>
      <c r="F13" s="62">
        <f>D13*E13</f>
        <v>150000</v>
      </c>
    </row>
    <row r="14" spans="1:6" x14ac:dyDescent="0.25">
      <c r="A14" s="61" t="s">
        <v>86</v>
      </c>
      <c r="B14" s="60"/>
      <c r="C14" s="60"/>
      <c r="D14" s="60"/>
      <c r="E14" s="59"/>
      <c r="F14" s="58">
        <f>SUM(F6:F13)</f>
        <v>1116215</v>
      </c>
    </row>
    <row r="15" spans="1:6" x14ac:dyDescent="0.25">
      <c r="A15" s="50" t="s">
        <v>85</v>
      </c>
      <c r="B15" s="50"/>
      <c r="C15" s="50"/>
      <c r="D15" s="50"/>
      <c r="E15" s="50"/>
      <c r="F15" s="50"/>
    </row>
    <row r="16" spans="1:6" x14ac:dyDescent="0.25">
      <c r="A16" s="56">
        <f>A12+1</f>
        <v>8</v>
      </c>
      <c r="B16" s="57" t="s">
        <v>84</v>
      </c>
      <c r="C16" s="56" t="s">
        <v>32</v>
      </c>
      <c r="D16" s="56">
        <v>5</v>
      </c>
      <c r="E16" s="55">
        <v>2500</v>
      </c>
      <c r="F16" s="54">
        <v>12500</v>
      </c>
    </row>
    <row r="17" spans="1:6" x14ac:dyDescent="0.25">
      <c r="A17" s="33">
        <f>A16+1</f>
        <v>9</v>
      </c>
      <c r="B17" s="34" t="s">
        <v>83</v>
      </c>
      <c r="C17" s="33" t="s">
        <v>32</v>
      </c>
      <c r="D17" s="33">
        <v>10</v>
      </c>
      <c r="E17" s="38">
        <v>2500</v>
      </c>
      <c r="F17" s="52">
        <v>25000</v>
      </c>
    </row>
    <row r="18" spans="1:6" x14ac:dyDescent="0.25">
      <c r="A18" s="36">
        <f>A17+1</f>
        <v>10</v>
      </c>
      <c r="B18" s="37" t="s">
        <v>82</v>
      </c>
      <c r="C18" s="36" t="s">
        <v>47</v>
      </c>
      <c r="D18" s="36">
        <v>278</v>
      </c>
      <c r="E18" s="35">
        <v>70</v>
      </c>
      <c r="F18" s="51">
        <v>19460</v>
      </c>
    </row>
    <row r="19" spans="1:6" x14ac:dyDescent="0.25">
      <c r="A19" s="33"/>
      <c r="B19" s="34"/>
      <c r="C19" s="33"/>
      <c r="D19" s="33"/>
      <c r="E19" s="32" t="s">
        <v>29</v>
      </c>
      <c r="F19" s="31">
        <f>SUM(F16:F18)</f>
        <v>56960</v>
      </c>
    </row>
    <row r="20" spans="1:6" x14ac:dyDescent="0.25">
      <c r="A20" s="50" t="s">
        <v>81</v>
      </c>
      <c r="B20" s="50"/>
      <c r="C20" s="50"/>
      <c r="D20" s="50"/>
      <c r="E20" s="50"/>
      <c r="F20" s="50"/>
    </row>
    <row r="21" spans="1:6" x14ac:dyDescent="0.25">
      <c r="A21" s="56">
        <f>A18+1</f>
        <v>11</v>
      </c>
      <c r="B21" s="57" t="s">
        <v>80</v>
      </c>
      <c r="C21" s="56" t="s">
        <v>32</v>
      </c>
      <c r="D21" s="56">
        <v>12</v>
      </c>
      <c r="E21" s="55">
        <v>470</v>
      </c>
      <c r="F21" s="54">
        <f>E21*D21</f>
        <v>5640</v>
      </c>
    </row>
    <row r="22" spans="1:6" x14ac:dyDescent="0.25">
      <c r="A22" s="33">
        <f>A21+1</f>
        <v>12</v>
      </c>
      <c r="B22" s="34" t="s">
        <v>79</v>
      </c>
      <c r="C22" s="33" t="s">
        <v>32</v>
      </c>
      <c r="D22" s="33">
        <v>12</v>
      </c>
      <c r="E22" s="38">
        <v>88</v>
      </c>
      <c r="F22" s="52">
        <f>E22*D22</f>
        <v>1056</v>
      </c>
    </row>
    <row r="23" spans="1:6" x14ac:dyDescent="0.25">
      <c r="A23" s="36">
        <f>A22+1</f>
        <v>13</v>
      </c>
      <c r="B23" s="37" t="s">
        <v>78</v>
      </c>
      <c r="C23" s="36" t="s">
        <v>32</v>
      </c>
      <c r="D23" s="36">
        <v>126</v>
      </c>
      <c r="E23" s="35">
        <v>7.5</v>
      </c>
      <c r="F23" s="51">
        <f>E23*D23</f>
        <v>945</v>
      </c>
    </row>
    <row r="24" spans="1:6" x14ac:dyDescent="0.25">
      <c r="A24" s="33">
        <f>A23+1</f>
        <v>14</v>
      </c>
      <c r="B24" s="34" t="s">
        <v>77</v>
      </c>
      <c r="C24" s="33" t="s">
        <v>47</v>
      </c>
      <c r="D24" s="33">
        <v>243</v>
      </c>
      <c r="E24" s="38">
        <v>0.4</v>
      </c>
      <c r="F24" s="52">
        <f>E24*D24</f>
        <v>97.2</v>
      </c>
    </row>
    <row r="25" spans="1:6" x14ac:dyDescent="0.25">
      <c r="A25" s="36">
        <f>A24+1</f>
        <v>15</v>
      </c>
      <c r="B25" s="37" t="s">
        <v>76</v>
      </c>
      <c r="C25" s="36" t="s">
        <v>47</v>
      </c>
      <c r="D25" s="36">
        <v>1260</v>
      </c>
      <c r="E25" s="35">
        <v>0.4</v>
      </c>
      <c r="F25" s="51">
        <f>E25*D25</f>
        <v>504</v>
      </c>
    </row>
    <row r="26" spans="1:6" x14ac:dyDescent="0.25">
      <c r="A26" s="33">
        <f>A25+1</f>
        <v>16</v>
      </c>
      <c r="B26" s="34" t="s">
        <v>75</v>
      </c>
      <c r="C26" s="33" t="s">
        <v>47</v>
      </c>
      <c r="D26" s="33">
        <v>1260</v>
      </c>
      <c r="E26" s="38">
        <v>0.4</v>
      </c>
      <c r="F26" s="52">
        <f>E26*D26</f>
        <v>504</v>
      </c>
    </row>
    <row r="27" spans="1:6" x14ac:dyDescent="0.25">
      <c r="A27" s="36">
        <f>A26+1</f>
        <v>17</v>
      </c>
      <c r="B27" s="37" t="s">
        <v>74</v>
      </c>
      <c r="C27" s="36" t="s">
        <v>47</v>
      </c>
      <c r="D27" s="36">
        <v>1260</v>
      </c>
      <c r="E27" s="35">
        <v>0.4</v>
      </c>
      <c r="F27" s="51">
        <f>E27*D27</f>
        <v>504</v>
      </c>
    </row>
    <row r="28" spans="1:6" x14ac:dyDescent="0.25">
      <c r="A28" s="33">
        <f>A27+1</f>
        <v>18</v>
      </c>
      <c r="B28" s="34" t="s">
        <v>73</v>
      </c>
      <c r="C28" s="33" t="s">
        <v>47</v>
      </c>
      <c r="D28" s="33">
        <v>288</v>
      </c>
      <c r="E28" s="38">
        <v>2.5</v>
      </c>
      <c r="F28" s="52">
        <f>E28*D28</f>
        <v>720</v>
      </c>
    </row>
    <row r="29" spans="1:6" x14ac:dyDescent="0.25">
      <c r="A29" s="36">
        <f>A28+1</f>
        <v>19</v>
      </c>
      <c r="B29" s="37" t="s">
        <v>72</v>
      </c>
      <c r="C29" s="36" t="s">
        <v>47</v>
      </c>
      <c r="D29" s="36">
        <v>144</v>
      </c>
      <c r="E29" s="35">
        <v>4.5</v>
      </c>
      <c r="F29" s="51">
        <f>E29*D29</f>
        <v>648</v>
      </c>
    </row>
    <row r="30" spans="1:6" x14ac:dyDescent="0.25">
      <c r="A30" s="33">
        <f>A29+1</f>
        <v>20</v>
      </c>
      <c r="B30" s="34" t="s">
        <v>71</v>
      </c>
      <c r="C30" s="33" t="s">
        <v>32</v>
      </c>
      <c r="D30" s="33">
        <v>2</v>
      </c>
      <c r="E30" s="38">
        <v>112</v>
      </c>
      <c r="F30" s="52">
        <f>E30*D30</f>
        <v>224</v>
      </c>
    </row>
    <row r="31" spans="1:6" x14ac:dyDescent="0.25">
      <c r="A31" s="36">
        <f>A30+1</f>
        <v>21</v>
      </c>
      <c r="B31" s="37" t="s">
        <v>70</v>
      </c>
      <c r="C31" s="36" t="s">
        <v>32</v>
      </c>
      <c r="D31" s="36">
        <v>11</v>
      </c>
      <c r="E31" s="35">
        <v>95</v>
      </c>
      <c r="F31" s="51">
        <f>E31*D31</f>
        <v>1045</v>
      </c>
    </row>
    <row r="32" spans="1:6" x14ac:dyDescent="0.25">
      <c r="A32" s="33"/>
      <c r="B32" s="34"/>
      <c r="C32" s="33"/>
      <c r="D32" s="33"/>
      <c r="E32" s="32" t="s">
        <v>29</v>
      </c>
      <c r="F32" s="31">
        <f>SUM(F21:F31)</f>
        <v>11887.2</v>
      </c>
    </row>
    <row r="33" spans="1:6" x14ac:dyDescent="0.25">
      <c r="A33" s="50" t="s">
        <v>69</v>
      </c>
      <c r="B33" s="50"/>
      <c r="C33" s="50"/>
      <c r="D33" s="50"/>
      <c r="E33" s="50"/>
      <c r="F33" s="50"/>
    </row>
    <row r="34" spans="1:6" ht="30" x14ac:dyDescent="0.25">
      <c r="A34" s="33">
        <f>A31+1</f>
        <v>22</v>
      </c>
      <c r="B34" s="53" t="s">
        <v>68</v>
      </c>
      <c r="C34" s="33" t="s">
        <v>53</v>
      </c>
      <c r="D34" s="45">
        <v>9433.58</v>
      </c>
      <c r="E34" s="38">
        <v>4</v>
      </c>
      <c r="F34" s="52">
        <f>E34*D34</f>
        <v>37734.32</v>
      </c>
    </row>
    <row r="35" spans="1:6" x14ac:dyDescent="0.25">
      <c r="A35" s="36">
        <f>A34+1</f>
        <v>23</v>
      </c>
      <c r="B35" s="37" t="s">
        <v>67</v>
      </c>
      <c r="C35" s="36" t="s">
        <v>53</v>
      </c>
      <c r="D35" s="46">
        <v>763.52</v>
      </c>
      <c r="E35" s="35">
        <v>4</v>
      </c>
      <c r="F35" s="51">
        <f>E35*D35</f>
        <v>3054.08</v>
      </c>
    </row>
    <row r="36" spans="1:6" x14ac:dyDescent="0.25">
      <c r="A36" s="33">
        <f>A35+1</f>
        <v>24</v>
      </c>
      <c r="B36" s="34" t="s">
        <v>66</v>
      </c>
      <c r="C36" s="33" t="s">
        <v>53</v>
      </c>
      <c r="D36" s="45">
        <v>689.46</v>
      </c>
      <c r="E36" s="38">
        <v>8.5</v>
      </c>
      <c r="F36" s="52">
        <f>E36*D36</f>
        <v>5860.41</v>
      </c>
    </row>
    <row r="37" spans="1:6" x14ac:dyDescent="0.25">
      <c r="A37" s="36">
        <f>A36+1</f>
        <v>25</v>
      </c>
      <c r="B37" s="37" t="s">
        <v>65</v>
      </c>
      <c r="C37" s="36" t="s">
        <v>53</v>
      </c>
      <c r="D37" s="46">
        <v>10821.99</v>
      </c>
      <c r="E37" s="35">
        <v>4</v>
      </c>
      <c r="F37" s="51">
        <f>E37*D37</f>
        <v>43287.96</v>
      </c>
    </row>
    <row r="38" spans="1:6" x14ac:dyDescent="0.25">
      <c r="A38" s="33">
        <f>A37+1</f>
        <v>26</v>
      </c>
      <c r="B38" s="34" t="s">
        <v>64</v>
      </c>
      <c r="C38" s="33" t="s">
        <v>63</v>
      </c>
      <c r="D38" s="45">
        <v>174</v>
      </c>
      <c r="E38" s="38">
        <v>165</v>
      </c>
      <c r="F38" s="52">
        <f>E38*D38</f>
        <v>28710</v>
      </c>
    </row>
    <row r="39" spans="1:6" x14ac:dyDescent="0.25">
      <c r="A39" s="33">
        <f>A38+1</f>
        <v>27</v>
      </c>
      <c r="B39" s="34" t="s">
        <v>62</v>
      </c>
      <c r="C39" s="33" t="s">
        <v>53</v>
      </c>
      <c r="D39" s="45">
        <v>9834.34</v>
      </c>
      <c r="E39" s="38">
        <v>50</v>
      </c>
      <c r="F39" s="52">
        <f>E39*D39</f>
        <v>491717</v>
      </c>
    </row>
    <row r="40" spans="1:6" x14ac:dyDescent="0.25">
      <c r="A40" s="36">
        <f>A39+1</f>
        <v>28</v>
      </c>
      <c r="B40" s="37" t="s">
        <v>61</v>
      </c>
      <c r="C40" s="36" t="s">
        <v>47</v>
      </c>
      <c r="D40" s="46">
        <v>179.56729999999999</v>
      </c>
      <c r="E40" s="35">
        <v>8</v>
      </c>
      <c r="F40" s="51">
        <f>E40*D40</f>
        <v>1436.5383999999999</v>
      </c>
    </row>
    <row r="41" spans="1:6" x14ac:dyDescent="0.25">
      <c r="A41" s="33">
        <f>A40+1</f>
        <v>29</v>
      </c>
      <c r="B41" s="34" t="s">
        <v>60</v>
      </c>
      <c r="C41" s="33" t="s">
        <v>53</v>
      </c>
      <c r="D41" s="45">
        <v>616.59503333333339</v>
      </c>
      <c r="E41" s="38">
        <v>60</v>
      </c>
      <c r="F41" s="52">
        <f>E41*D41</f>
        <v>36995.702000000005</v>
      </c>
    </row>
    <row r="42" spans="1:6" x14ac:dyDescent="0.25">
      <c r="A42" s="36">
        <f>A41+1</f>
        <v>30</v>
      </c>
      <c r="B42" s="37" t="s">
        <v>59</v>
      </c>
      <c r="C42" s="36" t="s">
        <v>47</v>
      </c>
      <c r="D42" s="46">
        <v>510.89949999999999</v>
      </c>
      <c r="E42" s="35">
        <v>17</v>
      </c>
      <c r="F42" s="51">
        <f>E42*D42</f>
        <v>8685.2914999999994</v>
      </c>
    </row>
    <row r="43" spans="1:6" x14ac:dyDescent="0.25">
      <c r="A43" s="33">
        <f>A42+1</f>
        <v>31</v>
      </c>
      <c r="B43" s="34" t="s">
        <v>58</v>
      </c>
      <c r="C43" s="33" t="s">
        <v>47</v>
      </c>
      <c r="D43" s="45">
        <v>3772.8803000000003</v>
      </c>
      <c r="E43" s="38">
        <v>9</v>
      </c>
      <c r="F43" s="52">
        <f>E43*D43</f>
        <v>33955.922700000003</v>
      </c>
    </row>
    <row r="44" spans="1:6" x14ac:dyDescent="0.25">
      <c r="A44" s="36">
        <f>A43+1</f>
        <v>32</v>
      </c>
      <c r="B44" s="37" t="s">
        <v>57</v>
      </c>
      <c r="C44" s="36" t="s">
        <v>55</v>
      </c>
      <c r="D44" s="46">
        <v>10940.2065</v>
      </c>
      <c r="E44" s="35">
        <v>5.5</v>
      </c>
      <c r="F44" s="51">
        <f>E44*D44</f>
        <v>60171.135750000001</v>
      </c>
    </row>
    <row r="45" spans="1:6" x14ac:dyDescent="0.25">
      <c r="A45" s="33">
        <f>A44+1</f>
        <v>33</v>
      </c>
      <c r="B45" s="34" t="s">
        <v>56</v>
      </c>
      <c r="C45" s="33" t="s">
        <v>55</v>
      </c>
      <c r="D45" s="45">
        <v>200.1574</v>
      </c>
      <c r="E45" s="38">
        <v>15</v>
      </c>
      <c r="F45" s="52">
        <f>E45*D45</f>
        <v>3002.3609999999999</v>
      </c>
    </row>
    <row r="46" spans="1:6" x14ac:dyDescent="0.25">
      <c r="A46" s="36">
        <f>A45+1</f>
        <v>34</v>
      </c>
      <c r="B46" s="37" t="s">
        <v>54</v>
      </c>
      <c r="C46" s="36" t="s">
        <v>53</v>
      </c>
      <c r="D46" s="46">
        <v>1373.94</v>
      </c>
      <c r="E46" s="35">
        <v>6</v>
      </c>
      <c r="F46" s="51">
        <f>E46*D46</f>
        <v>8243.64</v>
      </c>
    </row>
    <row r="47" spans="1:6" x14ac:dyDescent="0.25">
      <c r="A47" s="33"/>
      <c r="B47" s="34"/>
      <c r="C47" s="33"/>
      <c r="D47" s="33"/>
      <c r="E47" s="32" t="s">
        <v>29</v>
      </c>
      <c r="F47" s="31">
        <f>SUM(F34:F46)</f>
        <v>762854.36135000014</v>
      </c>
    </row>
    <row r="48" spans="1:6" x14ac:dyDescent="0.25">
      <c r="A48" s="50" t="s">
        <v>52</v>
      </c>
      <c r="B48" s="50"/>
      <c r="C48" s="50"/>
      <c r="D48" s="50"/>
      <c r="E48" s="50"/>
      <c r="F48" s="50"/>
    </row>
    <row r="49" spans="1:6" x14ac:dyDescent="0.25">
      <c r="A49" s="49" t="s">
        <v>51</v>
      </c>
      <c r="B49" s="48"/>
      <c r="C49" s="48"/>
      <c r="D49" s="48"/>
      <c r="E49" s="48"/>
      <c r="F49" s="47"/>
    </row>
    <row r="50" spans="1:6" x14ac:dyDescent="0.25">
      <c r="A50" s="33">
        <f>A46+1</f>
        <v>35</v>
      </c>
      <c r="B50" s="34" t="s">
        <v>50</v>
      </c>
      <c r="C50" s="33" t="s">
        <v>47</v>
      </c>
      <c r="D50" s="45">
        <v>1265</v>
      </c>
      <c r="E50" s="38">
        <v>1</v>
      </c>
      <c r="F50" s="38">
        <f>E50*D50</f>
        <v>1265</v>
      </c>
    </row>
    <row r="51" spans="1:6" x14ac:dyDescent="0.25">
      <c r="A51" s="36">
        <f>A50+1</f>
        <v>36</v>
      </c>
      <c r="B51" s="37" t="s">
        <v>49</v>
      </c>
      <c r="C51" s="36" t="s">
        <v>47</v>
      </c>
      <c r="D51" s="46">
        <v>1265</v>
      </c>
      <c r="E51" s="35">
        <v>150</v>
      </c>
      <c r="F51" s="35">
        <f>E51*D51</f>
        <v>189750</v>
      </c>
    </row>
    <row r="52" spans="1:6" x14ac:dyDescent="0.25">
      <c r="A52" s="33">
        <f>A51+1</f>
        <v>37</v>
      </c>
      <c r="B52" s="34" t="s">
        <v>48</v>
      </c>
      <c r="C52" s="33" t="s">
        <v>47</v>
      </c>
      <c r="D52" s="45">
        <v>0</v>
      </c>
      <c r="E52" s="38">
        <v>100</v>
      </c>
      <c r="F52" s="38">
        <f>E52*D52</f>
        <v>0</v>
      </c>
    </row>
    <row r="53" spans="1:6" x14ac:dyDescent="0.25">
      <c r="A53" s="36">
        <f>A52+1</f>
        <v>38</v>
      </c>
      <c r="B53" s="37" t="s">
        <v>46</v>
      </c>
      <c r="C53" s="36" t="s">
        <v>32</v>
      </c>
      <c r="D53" s="36">
        <v>3</v>
      </c>
      <c r="E53" s="35">
        <v>4100</v>
      </c>
      <c r="F53" s="35">
        <f>E53*D53</f>
        <v>12300</v>
      </c>
    </row>
    <row r="54" spans="1:6" x14ac:dyDescent="0.25">
      <c r="A54" s="33">
        <f>A53+1</f>
        <v>39</v>
      </c>
      <c r="B54" s="34" t="s">
        <v>45</v>
      </c>
      <c r="C54" s="33" t="s">
        <v>32</v>
      </c>
      <c r="D54" s="33">
        <v>1</v>
      </c>
      <c r="E54" s="38">
        <v>105</v>
      </c>
      <c r="F54" s="38">
        <f>E54*D54</f>
        <v>105</v>
      </c>
    </row>
    <row r="55" spans="1:6" x14ac:dyDescent="0.25">
      <c r="A55" s="36">
        <f>A54+1</f>
        <v>40</v>
      </c>
      <c r="B55" s="37" t="s">
        <v>44</v>
      </c>
      <c r="C55" s="36" t="s">
        <v>32</v>
      </c>
      <c r="D55" s="36">
        <v>2</v>
      </c>
      <c r="E55" s="35">
        <v>1250</v>
      </c>
      <c r="F55" s="35">
        <f>E55*D55</f>
        <v>2500</v>
      </c>
    </row>
    <row r="56" spans="1:6" x14ac:dyDescent="0.25">
      <c r="A56" s="33"/>
      <c r="B56" s="34" t="s">
        <v>43</v>
      </c>
      <c r="C56" s="33" t="s">
        <v>32</v>
      </c>
      <c r="D56" s="33">
        <v>0</v>
      </c>
      <c r="E56" s="38">
        <v>1000</v>
      </c>
      <c r="F56" s="38">
        <f>E56*D56</f>
        <v>0</v>
      </c>
    </row>
    <row r="57" spans="1:6" x14ac:dyDescent="0.25">
      <c r="A57" s="36">
        <f>A55+1</f>
        <v>41</v>
      </c>
      <c r="B57" s="37" t="s">
        <v>42</v>
      </c>
      <c r="C57" s="36" t="s">
        <v>32</v>
      </c>
      <c r="D57" s="36">
        <v>1</v>
      </c>
      <c r="E57" s="35">
        <v>5500</v>
      </c>
      <c r="F57" s="35">
        <f>E57*D57</f>
        <v>5500</v>
      </c>
    </row>
    <row r="58" spans="1:6" x14ac:dyDescent="0.25">
      <c r="A58" s="33">
        <f>A57+1</f>
        <v>42</v>
      </c>
      <c r="B58" s="34" t="s">
        <v>41</v>
      </c>
      <c r="C58" s="33" t="s">
        <v>32</v>
      </c>
      <c r="D58" s="33">
        <v>3</v>
      </c>
      <c r="E58" s="38">
        <v>750</v>
      </c>
      <c r="F58" s="38">
        <f>E58*D58</f>
        <v>2250</v>
      </c>
    </row>
    <row r="59" spans="1:6" x14ac:dyDescent="0.25">
      <c r="A59" s="36"/>
      <c r="B59" s="37" t="s">
        <v>40</v>
      </c>
      <c r="C59" s="36" t="s">
        <v>32</v>
      </c>
      <c r="D59" s="36">
        <v>0</v>
      </c>
      <c r="E59" s="35">
        <v>600</v>
      </c>
      <c r="F59" s="35">
        <f>E59*D59</f>
        <v>0</v>
      </c>
    </row>
    <row r="60" spans="1:6" x14ac:dyDescent="0.25">
      <c r="A60" s="33">
        <f>A58+1</f>
        <v>43</v>
      </c>
      <c r="B60" s="43" t="s">
        <v>39</v>
      </c>
      <c r="C60" s="33" t="s">
        <v>32</v>
      </c>
      <c r="D60" s="33">
        <v>6</v>
      </c>
      <c r="E60" s="38">
        <v>850</v>
      </c>
      <c r="F60" s="38">
        <f>E60*D60</f>
        <v>5100</v>
      </c>
    </row>
    <row r="61" spans="1:6" x14ac:dyDescent="0.25">
      <c r="A61" s="36">
        <f>A60+1</f>
        <v>44</v>
      </c>
      <c r="B61" s="44" t="s">
        <v>38</v>
      </c>
      <c r="C61" s="36" t="s">
        <v>32</v>
      </c>
      <c r="D61" s="36">
        <v>3</v>
      </c>
      <c r="E61" s="35">
        <v>1250</v>
      </c>
      <c r="F61" s="35">
        <f>E61*D61</f>
        <v>3750</v>
      </c>
    </row>
    <row r="62" spans="1:6" x14ac:dyDescent="0.25">
      <c r="A62" s="33">
        <f>A61+1</f>
        <v>45</v>
      </c>
      <c r="B62" s="43" t="s">
        <v>37</v>
      </c>
      <c r="C62" s="33" t="s">
        <v>32</v>
      </c>
      <c r="D62" s="33">
        <v>5</v>
      </c>
      <c r="E62" s="38">
        <v>1800</v>
      </c>
      <c r="F62" s="38">
        <f>E62*D62</f>
        <v>9000</v>
      </c>
    </row>
    <row r="63" spans="1:6" x14ac:dyDescent="0.25">
      <c r="A63" s="36">
        <f>A62+1</f>
        <v>46</v>
      </c>
      <c r="B63" s="44" t="s">
        <v>36</v>
      </c>
      <c r="C63" s="36" t="s">
        <v>32</v>
      </c>
      <c r="D63" s="36">
        <v>4</v>
      </c>
      <c r="E63" s="35">
        <v>2000</v>
      </c>
      <c r="F63" s="35">
        <f>E63*D63</f>
        <v>8000</v>
      </c>
    </row>
    <row r="64" spans="1:6" x14ac:dyDescent="0.25">
      <c r="A64" s="33"/>
      <c r="B64" s="43" t="s">
        <v>35</v>
      </c>
      <c r="C64" s="33" t="s">
        <v>32</v>
      </c>
      <c r="D64" s="33">
        <v>1</v>
      </c>
      <c r="E64" s="42">
        <v>4000</v>
      </c>
      <c r="F64" s="42">
        <f>E64*D64</f>
        <v>4000</v>
      </c>
    </row>
    <row r="65" spans="1:6" x14ac:dyDescent="0.25">
      <c r="A65" s="41" t="s">
        <v>34</v>
      </c>
      <c r="B65" s="40"/>
      <c r="C65" s="40"/>
      <c r="D65" s="40"/>
      <c r="E65" s="40"/>
      <c r="F65" s="39"/>
    </row>
    <row r="66" spans="1:6" x14ac:dyDescent="0.25">
      <c r="A66" s="33">
        <f>A63+1</f>
        <v>47</v>
      </c>
      <c r="B66" s="34" t="s">
        <v>33</v>
      </c>
      <c r="C66" s="33" t="s">
        <v>32</v>
      </c>
      <c r="D66" s="33">
        <v>3</v>
      </c>
      <c r="E66" s="38">
        <v>2500</v>
      </c>
      <c r="F66" s="38">
        <f>E66*D66</f>
        <v>7500</v>
      </c>
    </row>
    <row r="67" spans="1:6" x14ac:dyDescent="0.25">
      <c r="A67" s="36">
        <f>A66+1</f>
        <v>48</v>
      </c>
      <c r="B67" s="37" t="s">
        <v>31</v>
      </c>
      <c r="C67" s="36" t="s">
        <v>30</v>
      </c>
      <c r="D67" s="36">
        <v>1</v>
      </c>
      <c r="E67" s="35">
        <v>50000</v>
      </c>
      <c r="F67" s="35">
        <f>E67*D67</f>
        <v>50000</v>
      </c>
    </row>
    <row r="68" spans="1:6" x14ac:dyDescent="0.25">
      <c r="A68" s="33"/>
      <c r="B68" s="34"/>
      <c r="C68" s="33"/>
      <c r="D68" s="33"/>
      <c r="E68" s="32" t="s">
        <v>29</v>
      </c>
      <c r="F68" s="31">
        <f>SUM(F50:F64,F66:F67)</f>
        <v>301020</v>
      </c>
    </row>
    <row r="69" spans="1:6" x14ac:dyDescent="0.25">
      <c r="A69" s="30"/>
      <c r="B69" s="30"/>
      <c r="C69" s="30"/>
      <c r="D69" s="30"/>
      <c r="E69" s="30"/>
      <c r="F69" s="30"/>
    </row>
    <row r="70" spans="1:6" x14ac:dyDescent="0.25">
      <c r="A70" s="28" t="s">
        <v>26</v>
      </c>
      <c r="B70" s="28"/>
      <c r="C70" s="28"/>
      <c r="D70" s="28"/>
      <c r="E70" s="28"/>
      <c r="F70" s="27">
        <f>SUM(F68,F47,F32,F19,F14)</f>
        <v>2248936.5613500001</v>
      </c>
    </row>
    <row r="71" spans="1:6" x14ac:dyDescent="0.25">
      <c r="A71" s="26" t="s">
        <v>28</v>
      </c>
      <c r="B71" s="26"/>
      <c r="C71" s="26"/>
      <c r="D71" s="26"/>
      <c r="E71" s="26"/>
      <c r="F71" s="29">
        <f>0.1*F70</f>
        <v>224893.65613500003</v>
      </c>
    </row>
    <row r="72" spans="1:6" x14ac:dyDescent="0.25">
      <c r="A72" s="28" t="s">
        <v>27</v>
      </c>
      <c r="B72" s="28"/>
      <c r="C72" s="28"/>
      <c r="D72" s="28"/>
      <c r="E72" s="28"/>
      <c r="F72" s="27">
        <f>0.1*F70</f>
        <v>224893.65613500003</v>
      </c>
    </row>
    <row r="73" spans="1:6" x14ac:dyDescent="0.25">
      <c r="A73" s="26" t="s">
        <v>26</v>
      </c>
      <c r="B73" s="26"/>
      <c r="C73" s="26"/>
      <c r="D73" s="26"/>
      <c r="E73" s="26"/>
      <c r="F73" s="29">
        <f>+F72+F71+F70</f>
        <v>2698723.8736200002</v>
      </c>
    </row>
    <row r="74" spans="1:6" x14ac:dyDescent="0.25">
      <c r="A74" s="28" t="s">
        <v>25</v>
      </c>
      <c r="B74" s="28"/>
      <c r="C74" s="28"/>
      <c r="D74" s="28"/>
      <c r="E74" s="28"/>
      <c r="F74" s="27">
        <f>1.23%*F73</f>
        <v>33194.303645526001</v>
      </c>
    </row>
    <row r="75" spans="1:6" x14ac:dyDescent="0.25">
      <c r="A75" s="26" t="s">
        <v>24</v>
      </c>
      <c r="B75" s="26"/>
      <c r="C75" s="26"/>
      <c r="D75" s="26"/>
      <c r="E75" s="26"/>
      <c r="F75" s="25">
        <f>F73+F74</f>
        <v>2731918.1772655263</v>
      </c>
    </row>
    <row r="76" spans="1:6" x14ac:dyDescent="0.25">
      <c r="E76" s="24" t="s">
        <v>23</v>
      </c>
      <c r="F76" s="22">
        <f>F75*0.8</f>
        <v>2185534.5418124213</v>
      </c>
    </row>
    <row r="77" spans="1:6" x14ac:dyDescent="0.25">
      <c r="E77" s="24" t="s">
        <v>22</v>
      </c>
      <c r="F77" s="22">
        <f>F75-F76</f>
        <v>546383.63545310497</v>
      </c>
    </row>
    <row r="78" spans="1:6" x14ac:dyDescent="0.25">
      <c r="E78" s="24"/>
      <c r="F78" s="22"/>
    </row>
    <row r="79" spans="1:6" x14ac:dyDescent="0.25">
      <c r="E79" s="23"/>
      <c r="F79" s="22"/>
    </row>
    <row r="80" spans="1:6" x14ac:dyDescent="0.25">
      <c r="F80" s="22"/>
    </row>
  </sheetData>
  <mergeCells count="19">
    <mergeCell ref="A49:F49"/>
    <mergeCell ref="A65:F65"/>
    <mergeCell ref="A70:E70"/>
    <mergeCell ref="A71:E71"/>
    <mergeCell ref="A3:A4"/>
    <mergeCell ref="B3:B4"/>
    <mergeCell ref="C3:C4"/>
    <mergeCell ref="D3:D4"/>
    <mergeCell ref="E3:F3"/>
    <mergeCell ref="A72:E72"/>
    <mergeCell ref="A73:E73"/>
    <mergeCell ref="A74:E74"/>
    <mergeCell ref="A75:E75"/>
    <mergeCell ref="A5:F5"/>
    <mergeCell ref="A14:E14"/>
    <mergeCell ref="A15:F15"/>
    <mergeCell ref="A20:F20"/>
    <mergeCell ref="A33:F33"/>
    <mergeCell ref="A48:F48"/>
  </mergeCells>
  <printOptions horizontalCentered="1"/>
  <pageMargins left="0.7" right="0.7" top="0.75" bottom="0.75" header="0.3" footer="0.3"/>
  <pageSetup paperSize="17" orientation="landscape" r:id="rId1"/>
  <headerFooter>
    <oddHeader>&amp;CGESSNER ROAD PRELIMINARY COST ESTIMATE RECOMMENDED IMPROVEMENTS</oddHeader>
    <oddFooter>&amp;CAPPENDIX 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25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25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25">
      <c r="B15" s="6" t="s">
        <v>20</v>
      </c>
      <c r="C15" s="19"/>
      <c r="D15" s="20"/>
      <c r="E15" s="20"/>
      <c r="F15" s="20"/>
      <c r="G15" s="20"/>
      <c r="H15" s="21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25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Project Budget - Major Invest</vt:lpstr>
      <vt:lpstr>Project Budget - Other Invest</vt:lpstr>
      <vt:lpstr>ACTUAL BUDGET</vt:lpstr>
      <vt:lpstr>Operating|Maintenance Budget</vt:lpstr>
      <vt:lpstr>'ACTUAL BUDGET'!Print_Titles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dcterms:created xsi:type="dcterms:W3CDTF">2014-09-17T12:05:47Z</dcterms:created>
  <dcterms:modified xsi:type="dcterms:W3CDTF">2015-01-12T17:24:55Z</dcterms:modified>
</cp:coreProperties>
</file>