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chaney\Desktop\LHRA - Northpark\Supporting Information\"/>
    </mc:Choice>
  </mc:AlternateContent>
  <xr:revisionPtr revIDLastSave="0" documentId="13_ncr:1_{634EAC94-A1A9-4BF5-ABC2-CCCD0396AD49}" xr6:coauthVersionLast="37" xr6:coauthVersionMax="37" xr10:uidLastSave="{00000000-0000-0000-0000-000000000000}"/>
  <bookViews>
    <workbookView xWindow="3660" yWindow="0" windowWidth="19380" windowHeight="9588" xr2:uid="{E7DEBE18-9044-44C7-8188-956629440769}"/>
  </bookViews>
  <sheets>
    <sheet name="Northpark Drive" sheetId="1" r:id="rId1"/>
    <sheet name="Sheet1" sheetId="2" r:id="rId2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7" i="1" l="1"/>
  <c r="E15" i="1"/>
  <c r="F15" i="1"/>
  <c r="G15" i="1"/>
  <c r="H15" i="1"/>
  <c r="I15" i="1"/>
  <c r="J15" i="1"/>
  <c r="K15" i="1" s="1"/>
  <c r="E16" i="1"/>
  <c r="F16" i="1" s="1"/>
  <c r="G16" i="1" s="1"/>
  <c r="H16" i="1" s="1"/>
  <c r="I16" i="1" s="1"/>
  <c r="J16" i="1" s="1"/>
  <c r="K16" i="1" s="1"/>
  <c r="D16" i="1"/>
  <c r="D15" i="1"/>
  <c r="C24" i="1" l="1"/>
  <c r="C23" i="1"/>
  <c r="C20" i="1"/>
  <c r="C19" i="1"/>
  <c r="C25" i="1"/>
  <c r="F5" i="2"/>
  <c r="F3" i="2"/>
  <c r="C5" i="2"/>
  <c r="C3" i="2"/>
  <c r="C22" i="1"/>
  <c r="E5" i="2"/>
  <c r="B5" i="2"/>
  <c r="B3" i="2"/>
  <c r="E3" i="2"/>
  <c r="C18" i="1"/>
  <c r="C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Roma Stevens</author>
  </authors>
  <commentList>
    <comment ref="C15" authorId="0" shapeId="0" xr:uid="{5D121426-FF9B-469D-AC91-9372B85EC337}">
      <text>
        <r>
          <rPr>
            <b/>
            <sz val="9"/>
            <color indexed="81"/>
            <rFont val="Tahoma"/>
            <family val="2"/>
          </rPr>
          <t>Roma Stevens:</t>
        </r>
        <r>
          <rPr>
            <sz val="9"/>
            <color indexed="81"/>
            <rFont val="Tahoma"/>
            <family val="2"/>
          </rPr>
          <t xml:space="preserve">
TxDOT 2017 Houston Urban Traffic Maps</t>
        </r>
      </text>
    </comment>
  </commentList>
</comments>
</file>

<file path=xl/sharedStrings.xml><?xml version="1.0" encoding="utf-8"?>
<sst xmlns="http://schemas.openxmlformats.org/spreadsheetml/2006/main" count="58" uniqueCount="51">
  <si>
    <t>Project County</t>
  </si>
  <si>
    <r>
      <t xml:space="preserve">Year Open to Traffic? </t>
    </r>
    <r>
      <rPr>
        <b/>
        <sz val="11"/>
        <color theme="1"/>
        <rFont val="Calibri"/>
        <family val="2"/>
        <scheme val="minor"/>
      </rPr>
      <t>(Must be &gt;=2021)</t>
    </r>
  </si>
  <si>
    <t>Type of Improvement</t>
  </si>
  <si>
    <t>Type of Facility</t>
  </si>
  <si>
    <t>Total Length of Corridors Effected by Project (miles)</t>
  </si>
  <si>
    <t>Average Roadway Speed After Improvement (mph)</t>
  </si>
  <si>
    <t>Service Life of Project (from MoSERS)</t>
  </si>
  <si>
    <t>Daily Travel Demand</t>
  </si>
  <si>
    <t>Total Estimated 2045 Daily Traffic Volume for Corridors Effected by project</t>
  </si>
  <si>
    <t>2045 Peak Period Capacity</t>
  </si>
  <si>
    <t>2045 Peak Period Traffic Volume</t>
  </si>
  <si>
    <t>Estimated Freeflow Speed Before Improvement</t>
  </si>
  <si>
    <t>Average Peak Period Corridor Speed before Improvement</t>
  </si>
  <si>
    <t>non-freeway</t>
  </si>
  <si>
    <t>Assumed</t>
  </si>
  <si>
    <t>Measured</t>
  </si>
  <si>
    <t>Average Roadway Speed Before Improvement (mph) (AM)</t>
  </si>
  <si>
    <t>Average Roadway Speed Before Improvement (mph) (PM)</t>
  </si>
  <si>
    <t>Average vehicle delay (hrs) at intersection before AM</t>
  </si>
  <si>
    <t>Average vehicle delay (hrs) at intersection before PM</t>
  </si>
  <si>
    <t>Average vehicle delay (hrs) at intersection after AM</t>
  </si>
  <si>
    <t>Average vehicle delay (hrs) at intersection after PM</t>
  </si>
  <si>
    <t>Total 2017 Daily Traffic Volume for Corridors Effected by project</t>
  </si>
  <si>
    <t>2017 Peak Period Traffic Volume (6 to 9 am + 3 to 7 pm)</t>
  </si>
  <si>
    <t>2017 Peak Period Capacity</t>
  </si>
  <si>
    <t>same as info above</t>
  </si>
  <si>
    <t>assumed equal to speed limit</t>
  </si>
  <si>
    <t>Northpark</t>
  </si>
  <si>
    <t>Montgomery/Harris</t>
  </si>
  <si>
    <t>using 2017 TxDOT saturation counts</t>
  </si>
  <si>
    <t>Total Estimated 2030 Daily Traffic Volume for Corridors Effected by project</t>
  </si>
  <si>
    <t>2030 Peak Period Traffic Volume</t>
  </si>
  <si>
    <t>2030 Peak Period Capacity</t>
  </si>
  <si>
    <t>same as 2030</t>
  </si>
  <si>
    <t>using different intersections than no build</t>
  </si>
  <si>
    <t>Capacity</t>
  </si>
  <si>
    <t>Growth Rate (16 to 30)</t>
  </si>
  <si>
    <t>2030 AM</t>
  </si>
  <si>
    <t>Year</t>
  </si>
  <si>
    <t>2016 Delay</t>
  </si>
  <si>
    <t>2030 Synchro delay</t>
  </si>
  <si>
    <t>Peak hour capacity for Russell Palmer intersection in the WB + peak hour capacity for Woodlands Hills intersection in the EB (AM and PM average capacities were used) multiplied by 7 hours, Synchro report, build</t>
  </si>
  <si>
    <t>Growth Rate (16 to 45)</t>
  </si>
  <si>
    <t>Year 2018</t>
  </si>
  <si>
    <t>Year 2019</t>
  </si>
  <si>
    <t>Year 2020</t>
  </si>
  <si>
    <t>Year 2021</t>
  </si>
  <si>
    <t>Year 2022</t>
  </si>
  <si>
    <t>Year 2023</t>
  </si>
  <si>
    <t>Year 2024</t>
  </si>
  <si>
    <t>Year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</si>
</sst>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left" vertical="center"/>
    </xf>
    <xf numFmtId="3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F49F4-27A7-406C-BAD9-AE9B4523D7AC}">
  <sheetPr>
    <pageSetUpPr fitToPage="1"/>
  </sheetPr>
  <dimension ref="A1:K41"/>
  <sheetViews>
    <sheetView tabSelected="1" topLeftCell="D10" zoomScale="85" zoomScaleNormal="85" workbookViewId="0">
      <selection activeCell="K15" sqref="K15"/>
    </sheetView>
  </sheetViews>
  <sheetFormatPr defaultColWidth="9.109375" defaultRowHeight="14.4" x14ac:dyDescent="0.3"/>
  <cols>
    <col min="1" max="1" width="53.44140625" style="1" customWidth="1"/>
    <col min="2" max="2" width="69.88671875" style="1" customWidth="1"/>
    <col min="3" max="3" width="29.109375" style="1" customWidth="1"/>
    <col min="4" max="4" width="9.109375" style="1" customWidth="1"/>
    <col min="5" max="9" width="9.109375" style="1"/>
    <col min="10" max="10" width="9.109375" style="1" customWidth="1"/>
    <col min="11" max="16384" width="9.109375" style="1"/>
  </cols>
  <sheetData>
    <row r="1" spans="1:11" x14ac:dyDescent="0.3">
      <c r="B1" s="9" t="s">
        <v>27</v>
      </c>
    </row>
    <row r="2" spans="1:11" x14ac:dyDescent="0.3">
      <c r="A2" s="2" t="s">
        <v>0</v>
      </c>
      <c r="B2" s="9" t="s">
        <v>28</v>
      </c>
    </row>
    <row r="3" spans="1:11" x14ac:dyDescent="0.3">
      <c r="A3" s="2" t="s">
        <v>1</v>
      </c>
      <c r="B3" s="9" t="s">
        <v>14</v>
      </c>
      <c r="C3" s="1">
        <v>2021</v>
      </c>
    </row>
    <row r="4" spans="1:11" x14ac:dyDescent="0.3">
      <c r="A4" s="2" t="s">
        <v>2</v>
      </c>
      <c r="B4" s="9"/>
    </row>
    <row r="5" spans="1:11" x14ac:dyDescent="0.3">
      <c r="A5" s="3" t="s">
        <v>3</v>
      </c>
      <c r="B5" s="9"/>
      <c r="C5" s="1" t="s">
        <v>13</v>
      </c>
    </row>
    <row r="6" spans="1:11" x14ac:dyDescent="0.3">
      <c r="A6" s="3" t="s">
        <v>4</v>
      </c>
      <c r="B6" s="9" t="s">
        <v>15</v>
      </c>
    </row>
    <row r="7" spans="1:11" x14ac:dyDescent="0.3">
      <c r="A7" s="3" t="s">
        <v>38</v>
      </c>
      <c r="B7" s="9"/>
      <c r="C7" s="1">
        <v>2016</v>
      </c>
      <c r="E7" s="1">
        <v>2030</v>
      </c>
    </row>
    <row r="8" spans="1:11" ht="27.75" customHeight="1" x14ac:dyDescent="0.3">
      <c r="A8" s="4" t="s">
        <v>16</v>
      </c>
      <c r="B8" s="9"/>
      <c r="C8" s="1">
        <v>14</v>
      </c>
      <c r="E8" s="1">
        <v>8</v>
      </c>
    </row>
    <row r="9" spans="1:11" x14ac:dyDescent="0.3">
      <c r="A9" s="4" t="s">
        <v>17</v>
      </c>
      <c r="B9" s="9"/>
      <c r="C9" s="1">
        <v>20</v>
      </c>
      <c r="E9" s="1">
        <v>11</v>
      </c>
    </row>
    <row r="10" spans="1:11" ht="31.5" customHeight="1" x14ac:dyDescent="0.3">
      <c r="A10" s="4" t="s">
        <v>5</v>
      </c>
      <c r="B10" s="9"/>
      <c r="E10" s="1">
        <v>26</v>
      </c>
    </row>
    <row r="11" spans="1:11" ht="30" customHeight="1" x14ac:dyDescent="0.3">
      <c r="A11" s="4" t="s">
        <v>5</v>
      </c>
      <c r="B11" s="9"/>
      <c r="E11" s="1">
        <v>25</v>
      </c>
    </row>
    <row r="12" spans="1:11" x14ac:dyDescent="0.3">
      <c r="A12" s="5" t="s">
        <v>6</v>
      </c>
      <c r="B12" s="9"/>
    </row>
    <row r="13" spans="1:11" x14ac:dyDescent="0.3">
      <c r="A13" s="6"/>
      <c r="B13" s="9"/>
    </row>
    <row r="14" spans="1:11" x14ac:dyDescent="0.3">
      <c r="A14" s="7" t="s">
        <v>7</v>
      </c>
      <c r="B14" s="9"/>
      <c r="D14" s="1" t="s">
        <v>43</v>
      </c>
      <c r="E14" s="1" t="s">
        <v>44</v>
      </c>
      <c r="F14" s="1" t="s">
        <v>45</v>
      </c>
      <c r="G14" s="1" t="s">
        <v>46</v>
      </c>
      <c r="H14" s="1" t="s">
        <v>47</v>
      </c>
      <c r="I14" s="1" t="s">
        <v>48</v>
      </c>
      <c r="J14" s="1" t="s">
        <v>49</v>
      </c>
      <c r="K14" s="1" t="s">
        <v>50</v>
      </c>
    </row>
    <row r="15" spans="1:11" ht="28.8" x14ac:dyDescent="0.3">
      <c r="A15" s="4" t="s">
        <v>22</v>
      </c>
      <c r="B15" s="10" t="s">
        <v>29</v>
      </c>
      <c r="C15" s="11">
        <v>33477</v>
      </c>
      <c r="D15" s="11">
        <f>C15*(1+$B$18)</f>
        <v>34046.108999999997</v>
      </c>
      <c r="E15" s="11">
        <f t="shared" ref="E15:K15" si="0">D15*(1+$B$18)</f>
        <v>34624.89285299999</v>
      </c>
      <c r="F15" s="11">
        <f t="shared" si="0"/>
        <v>35213.516031500985</v>
      </c>
      <c r="G15" s="11">
        <f t="shared" si="0"/>
        <v>35812.145804036496</v>
      </c>
      <c r="H15" s="11">
        <f t="shared" si="0"/>
        <v>36420.952282705111</v>
      </c>
      <c r="I15" s="11">
        <f t="shared" si="0"/>
        <v>37040.108471511092</v>
      </c>
      <c r="J15" s="11">
        <f t="shared" si="0"/>
        <v>37669.790315526778</v>
      </c>
      <c r="K15" s="11">
        <f t="shared" si="0"/>
        <v>38310.176750890729</v>
      </c>
    </row>
    <row r="16" spans="1:11" x14ac:dyDescent="0.3">
      <c r="A16" s="4" t="s">
        <v>23</v>
      </c>
      <c r="B16" s="10"/>
      <c r="C16" s="11">
        <f>0.43*C15</f>
        <v>14395.11</v>
      </c>
      <c r="D16" s="11">
        <f>C16*(1+$B$18)</f>
        <v>14639.826869999999</v>
      </c>
      <c r="E16" s="11">
        <f t="shared" ref="E16:K16" si="1">D16*(1+$B$18)</f>
        <v>14888.703926789998</v>
      </c>
      <c r="F16" s="11">
        <f t="shared" si="1"/>
        <v>15141.811893545426</v>
      </c>
      <c r="G16" s="11">
        <f t="shared" si="1"/>
        <v>15399.222695735696</v>
      </c>
      <c r="H16" s="11">
        <f t="shared" si="1"/>
        <v>15661.009481563202</v>
      </c>
      <c r="I16" s="11">
        <f t="shared" si="1"/>
        <v>15927.246642749775</v>
      </c>
      <c r="J16" s="11">
        <f t="shared" si="1"/>
        <v>16198.009835676519</v>
      </c>
      <c r="K16" s="11">
        <f t="shared" si="1"/>
        <v>16473.376002883018</v>
      </c>
    </row>
    <row r="17" spans="1:11" ht="43.2" x14ac:dyDescent="0.3">
      <c r="A17" s="4" t="s">
        <v>24</v>
      </c>
      <c r="B17" s="10" t="s">
        <v>41</v>
      </c>
      <c r="C17" s="13">
        <v>29711</v>
      </c>
      <c r="D17" s="13">
        <v>29711</v>
      </c>
      <c r="E17" s="13">
        <v>29711</v>
      </c>
      <c r="F17" s="13">
        <v>29711</v>
      </c>
      <c r="G17" s="13">
        <v>29711</v>
      </c>
      <c r="H17" s="13">
        <v>29711</v>
      </c>
      <c r="I17" s="13">
        <v>29711</v>
      </c>
      <c r="J17" s="13">
        <v>29711</v>
      </c>
      <c r="K17" s="11">
        <f>C21</f>
        <v>48000</v>
      </c>
    </row>
    <row r="18" spans="1:11" ht="16.5" customHeight="1" x14ac:dyDescent="0.3">
      <c r="A18" s="4" t="s">
        <v>36</v>
      </c>
      <c r="B18" s="12">
        <v>1.7000000000000001E-2</v>
      </c>
      <c r="C18" s="16">
        <f>1+0.017*14</f>
        <v>1.238</v>
      </c>
      <c r="D18" s="11"/>
    </row>
    <row r="19" spans="1:11" ht="28.8" x14ac:dyDescent="0.3">
      <c r="A19" s="8" t="s">
        <v>30</v>
      </c>
      <c r="B19" s="9"/>
      <c r="C19" s="1">
        <f>C18*C15</f>
        <v>41444.525999999998</v>
      </c>
      <c r="D19" s="11"/>
    </row>
    <row r="20" spans="1:11" x14ac:dyDescent="0.3">
      <c r="A20" s="4" t="s">
        <v>31</v>
      </c>
      <c r="B20" s="12"/>
      <c r="C20" s="1">
        <f>0.43*C19</f>
        <v>17821.14618</v>
      </c>
      <c r="D20" s="11"/>
    </row>
    <row r="21" spans="1:11" ht="43.2" x14ac:dyDescent="0.3">
      <c r="A21" s="4" t="s">
        <v>32</v>
      </c>
      <c r="B21" s="10" t="s">
        <v>41</v>
      </c>
      <c r="C21" s="11">
        <v>48000</v>
      </c>
      <c r="D21" s="11"/>
      <c r="F21" s="9"/>
      <c r="J21" s="15" t="s">
        <v>34</v>
      </c>
    </row>
    <row r="22" spans="1:11" x14ac:dyDescent="0.3">
      <c r="A22" s="4" t="s">
        <v>42</v>
      </c>
      <c r="B22" s="12"/>
      <c r="C22" s="16">
        <f>1+0.017*29</f>
        <v>1.4930000000000001</v>
      </c>
    </row>
    <row r="23" spans="1:11" ht="28.8" x14ac:dyDescent="0.3">
      <c r="A23" s="8" t="s">
        <v>8</v>
      </c>
      <c r="B23" s="9"/>
      <c r="C23" s="1">
        <f>C22*C15</f>
        <v>49981.161</v>
      </c>
      <c r="D23" s="11"/>
    </row>
    <row r="24" spans="1:11" x14ac:dyDescent="0.3">
      <c r="A24" s="4" t="s">
        <v>10</v>
      </c>
      <c r="B24" s="9"/>
      <c r="C24" s="1">
        <f>0.43*C23</f>
        <v>21491.899229999999</v>
      </c>
      <c r="D24" s="11"/>
    </row>
    <row r="25" spans="1:11" x14ac:dyDescent="0.3">
      <c r="A25" s="4" t="s">
        <v>9</v>
      </c>
      <c r="B25" s="14" t="s">
        <v>33</v>
      </c>
      <c r="C25" s="11">
        <f>C21</f>
        <v>48000</v>
      </c>
      <c r="D25" s="11"/>
    </row>
    <row r="26" spans="1:11" x14ac:dyDescent="0.3">
      <c r="B26" s="9"/>
    </row>
    <row r="27" spans="1:11" x14ac:dyDescent="0.3">
      <c r="A27" s="1" t="s">
        <v>11</v>
      </c>
      <c r="B27" s="9" t="s">
        <v>26</v>
      </c>
      <c r="C27" s="1">
        <v>45</v>
      </c>
    </row>
    <row r="28" spans="1:11" x14ac:dyDescent="0.3">
      <c r="A28" s="1" t="s">
        <v>12</v>
      </c>
      <c r="B28" s="9" t="s">
        <v>25</v>
      </c>
    </row>
    <row r="29" spans="1:11" x14ac:dyDescent="0.3">
      <c r="A29" s="1" t="s">
        <v>18</v>
      </c>
      <c r="B29" s="9" t="s">
        <v>39</v>
      </c>
      <c r="C29" s="1">
        <v>268</v>
      </c>
    </row>
    <row r="30" spans="1:11" x14ac:dyDescent="0.3">
      <c r="A30" s="1" t="s">
        <v>19</v>
      </c>
      <c r="B30" s="9"/>
      <c r="C30" s="1">
        <v>184</v>
      </c>
    </row>
    <row r="31" spans="1:11" x14ac:dyDescent="0.3">
      <c r="A31" s="1" t="s">
        <v>18</v>
      </c>
      <c r="B31" s="9" t="s">
        <v>40</v>
      </c>
      <c r="C31" s="1">
        <v>625</v>
      </c>
    </row>
    <row r="32" spans="1:11" x14ac:dyDescent="0.3">
      <c r="A32" s="1" t="s">
        <v>19</v>
      </c>
      <c r="B32" s="9" t="s">
        <v>40</v>
      </c>
      <c r="C32" s="1">
        <v>557</v>
      </c>
    </row>
    <row r="33" spans="1:3" x14ac:dyDescent="0.3">
      <c r="A33" s="1" t="s">
        <v>20</v>
      </c>
      <c r="B33" s="9" t="s">
        <v>40</v>
      </c>
      <c r="C33" s="1">
        <v>100</v>
      </c>
    </row>
    <row r="34" spans="1:3" x14ac:dyDescent="0.3">
      <c r="A34" s="1" t="s">
        <v>21</v>
      </c>
      <c r="B34" s="9" t="s">
        <v>40</v>
      </c>
      <c r="C34" s="1">
        <v>124</v>
      </c>
    </row>
    <row r="35" spans="1:3" x14ac:dyDescent="0.3">
      <c r="B35" s="9"/>
      <c r="C35" s="11"/>
    </row>
    <row r="36" spans="1:3" x14ac:dyDescent="0.3">
      <c r="B36" s="9"/>
      <c r="C36" s="11"/>
    </row>
    <row r="37" spans="1:3" x14ac:dyDescent="0.3">
      <c r="B37" s="9"/>
    </row>
    <row r="38" spans="1:3" x14ac:dyDescent="0.3">
      <c r="B38" s="9"/>
    </row>
    <row r="41" spans="1:3" x14ac:dyDescent="0.3">
      <c r="B41" s="9"/>
    </row>
  </sheetData>
  <pageMargins left="0.7" right="0.7" top="0.75" bottom="0.75" header="0.3" footer="0.3"/>
  <pageSetup scale="7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AC4CF-B9F0-4BA8-83D0-82A46FB485EF}">
  <dimension ref="A2:F5"/>
  <sheetViews>
    <sheetView workbookViewId="0">
      <selection activeCell="F22" sqref="F22"/>
    </sheetView>
  </sheetViews>
  <sheetFormatPr defaultRowHeight="14.4" x14ac:dyDescent="0.3"/>
  <sheetData>
    <row r="2" spans="1:6" x14ac:dyDescent="0.3">
      <c r="A2" t="s">
        <v>35</v>
      </c>
      <c r="E2" t="s">
        <v>37</v>
      </c>
    </row>
    <row r="3" spans="1:6" x14ac:dyDescent="0.3">
      <c r="B3">
        <f>291+2206+137+1002</f>
        <v>3636</v>
      </c>
      <c r="C3">
        <f>191+2894+101+1667</f>
        <v>4853</v>
      </c>
      <c r="E3">
        <f>184+4091+77+1237+817</f>
        <v>6406</v>
      </c>
      <c r="F3">
        <f>225+4118+169+1932+865</f>
        <v>7309</v>
      </c>
    </row>
    <row r="5" spans="1:6" x14ac:dyDescent="0.3">
      <c r="B5">
        <f>B3*7</f>
        <v>25452</v>
      </c>
      <c r="C5">
        <f>C3*7</f>
        <v>33971</v>
      </c>
      <c r="E5">
        <f>E3*7</f>
        <v>44842</v>
      </c>
      <c r="F5">
        <f>F3*7</f>
        <v>51163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07C1FF28BC774996D84BD7827E852B" ma:contentTypeVersion="8" ma:contentTypeDescription="Create a new document." ma:contentTypeScope="" ma:versionID="7e981c211ab725917bb03f48c1c2ee99">
  <xsd:schema xmlns:xsd="http://www.w3.org/2001/XMLSchema" xmlns:xs="http://www.w3.org/2001/XMLSchema" xmlns:p="http://schemas.microsoft.com/office/2006/metadata/properties" xmlns:ns2="7938b37c-00b0-48cb-a7bb-fafd13be5e38" targetNamespace="http://schemas.microsoft.com/office/2006/metadata/properties" ma:root="true" ma:fieldsID="cacbdd3fdbf5d485368b61108889488d" ns2:_="">
    <xsd:import namespace="7938b37c-00b0-48cb-a7bb-fafd13be5e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38b37c-00b0-48cb-a7bb-fafd13be5e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85E05C-15B4-404C-A16D-EB295A86E2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38b37c-00b0-48cb-a7bb-fafd13be5e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CB5E9F-7E74-4ECD-8F0E-AC15FFB98B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27CFDE-87DF-48FE-958F-32098E222D5B}">
  <ds:schemaRefs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7938b37c-00b0-48cb-a7bb-fafd13be5e38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Northpark Drive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 Stevens</dc:creator>
  <cp:lastModifiedBy>Robert McHaney</cp:lastModifiedBy>
  <cp:lastPrinted>2018-09-24T17:51:37Z</cp:lastPrinted>
  <dcterms:created xsi:type="dcterms:W3CDTF">2018-09-13T21:04:49Z</dcterms:created>
  <dcterms:modified xsi:type="dcterms:W3CDTF">2018-10-18T18:39:01Z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0x0101009F07C1FF28BC774996D84BD7827E852B</vt:lpwstr>
  </property>
</Properties>
</file>