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0_IH10/"/>
    </mc:Choice>
  </mc:AlternateContent>
  <xr:revisionPtr revIDLastSave="18" documentId="8_{1B872C6F-24BD-4BBB-98EE-2F30ECABB9C1}" xr6:coauthVersionLast="40" xr6:coauthVersionMax="40" xr10:uidLastSave="{237C07B2-D8A3-4D26-AD67-DEAB75E01EDF}"/>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4" i="19"/>
  <c r="C5" i="19"/>
  <c r="J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G13" i="19"/>
  <c r="G14" i="19"/>
  <c r="G15" i="19"/>
  <c r="G16" i="19"/>
  <c r="G17" i="19"/>
  <c r="G18" i="19"/>
  <c r="G19" i="19"/>
  <c r="G20" i="19"/>
  <c r="G21" i="19"/>
  <c r="G22" i="19"/>
  <c r="G23" i="19"/>
  <c r="G24" i="19"/>
  <c r="G25" i="19"/>
  <c r="G26" i="19"/>
  <c r="G27" i="19"/>
  <c r="G28" i="19"/>
  <c r="G29" i="19"/>
  <c r="G30" i="19"/>
  <c r="G33" i="19"/>
  <c r="G34" i="19"/>
  <c r="G35" i="19"/>
  <c r="G36" i="19"/>
  <c r="C12" i="2"/>
  <c r="D5"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5" i="7"/>
  <c r="H5" i="7"/>
  <c r="G4" i="5"/>
  <c r="G5" i="5"/>
  <c r="G6" i="5"/>
  <c r="G7" i="5"/>
  <c r="G8" i="5"/>
  <c r="G9" i="5"/>
  <c r="G10" i="5"/>
  <c r="G11" i="5"/>
  <c r="G12" i="5"/>
  <c r="G13" i="5"/>
  <c r="G14" i="5"/>
  <c r="B18" i="7"/>
  <c r="B17" i="7"/>
  <c r="B16" i="7"/>
  <c r="E17" i="7"/>
  <c r="H4"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22" i="19"/>
  <c r="N22"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J25" i="19"/>
  <c r="N25" i="19"/>
  <c r="I16" i="19"/>
  <c r="I20" i="19"/>
  <c r="O22" i="19"/>
  <c r="P22" i="19"/>
  <c r="Q22" i="19"/>
  <c r="O25" i="19"/>
  <c r="P25" i="19"/>
  <c r="Q25" i="19"/>
  <c r="O32" i="19"/>
  <c r="P32" i="19"/>
  <c r="Q32" i="19"/>
  <c r="K22" i="19"/>
  <c r="L22" i="19"/>
  <c r="M22" i="19"/>
  <c r="T22" i="19"/>
  <c r="U22" i="19"/>
  <c r="K25" i="19"/>
  <c r="L25" i="19"/>
  <c r="M25" i="19"/>
  <c r="T25" i="19"/>
  <c r="U25" i="19"/>
  <c r="J32" i="19"/>
  <c r="N27" i="19"/>
  <c r="J27" i="19"/>
  <c r="N21" i="19"/>
  <c r="J21" i="19"/>
  <c r="J17" i="19"/>
  <c r="N17" i="19"/>
  <c r="J23" i="19"/>
  <c r="N23" i="19"/>
  <c r="N34" i="19"/>
  <c r="J34" i="19"/>
  <c r="N26" i="19"/>
  <c r="J26" i="19"/>
  <c r="N18" i="19"/>
  <c r="J18" i="19"/>
  <c r="J11" i="19"/>
  <c r="N11" i="19"/>
  <c r="O11" i="19"/>
  <c r="N15" i="19"/>
  <c r="J15" i="19"/>
  <c r="J31" i="19"/>
  <c r="N31" i="19"/>
  <c r="J29" i="19"/>
  <c r="N29" i="19"/>
  <c r="J12" i="19"/>
  <c r="N12" i="19"/>
  <c r="N24" i="19"/>
  <c r="J24" i="19"/>
  <c r="J30" i="19"/>
  <c r="N30" i="19"/>
  <c r="J16" i="19"/>
  <c r="N16" i="19"/>
  <c r="J14" i="19"/>
  <c r="N14" i="19"/>
  <c r="N28" i="19"/>
  <c r="J28" i="19"/>
  <c r="J36" i="19"/>
  <c r="N36" i="19"/>
  <c r="J13" i="19"/>
  <c r="N13" i="19"/>
  <c r="N19" i="19"/>
  <c r="J19" i="19"/>
  <c r="N35" i="19"/>
  <c r="J35" i="19"/>
  <c r="J20" i="19"/>
  <c r="N20" i="19"/>
  <c r="N4" i="19"/>
  <c r="O4" i="19"/>
  <c r="N33" i="19"/>
  <c r="J33"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18" i="19"/>
  <c r="L18" i="19"/>
  <c r="M18" i="19"/>
  <c r="T18" i="19"/>
  <c r="U18" i="19"/>
  <c r="K31" i="19"/>
  <c r="L31" i="19"/>
  <c r="M31" i="19"/>
  <c r="T31" i="19"/>
  <c r="U31" i="19"/>
  <c r="K32" i="19"/>
  <c r="L32" i="19"/>
  <c r="M32" i="19"/>
  <c r="T32" i="19"/>
  <c r="U32" i="19"/>
  <c r="K35" i="19"/>
  <c r="L35" i="19"/>
  <c r="M35" i="19"/>
  <c r="T35" i="19"/>
  <c r="U35" i="19"/>
  <c r="K27" i="19"/>
  <c r="L27" i="19"/>
  <c r="M27" i="19"/>
  <c r="T27" i="19"/>
  <c r="U27" i="19"/>
  <c r="K36" i="19"/>
  <c r="L36" i="19"/>
  <c r="M36" i="19"/>
  <c r="T36" i="19"/>
  <c r="U36" i="19"/>
  <c r="K16" i="19"/>
  <c r="L16" i="19"/>
  <c r="M16" i="19"/>
  <c r="T16" i="19"/>
  <c r="U16" i="19"/>
  <c r="K12" i="19"/>
  <c r="L12" i="19"/>
  <c r="M12" i="19"/>
  <c r="T12" i="19"/>
  <c r="U12" i="19"/>
  <c r="K11" i="19"/>
  <c r="L11" i="19"/>
  <c r="M11" i="19"/>
  <c r="T11" i="19"/>
  <c r="U11" i="19"/>
  <c r="K24" i="19"/>
  <c r="L24" i="19"/>
  <c r="M24" i="19"/>
  <c r="T24" i="19"/>
  <c r="U24" i="19"/>
  <c r="K17" i="19"/>
  <c r="L17" i="19"/>
  <c r="M17" i="19"/>
  <c r="T17" i="19"/>
  <c r="U17" i="19"/>
  <c r="K15" i="19"/>
  <c r="L15" i="19"/>
  <c r="M15" i="19"/>
  <c r="T15" i="19"/>
  <c r="U15" i="19"/>
  <c r="K34" i="19"/>
  <c r="L34" i="19"/>
  <c r="M34" i="19"/>
  <c r="T34" i="19"/>
  <c r="U34" i="19"/>
  <c r="K33" i="19"/>
  <c r="L33" i="19"/>
  <c r="M33" i="19"/>
  <c r="T33" i="19"/>
  <c r="U33" i="19"/>
  <c r="K19" i="19"/>
  <c r="L19" i="19"/>
  <c r="M19" i="19"/>
  <c r="T19" i="19"/>
  <c r="U19" i="19"/>
  <c r="P11" i="19"/>
  <c r="Q11" i="19"/>
  <c r="P4" i="19"/>
  <c r="T4" i="19"/>
  <c r="K4" i="19"/>
  <c r="H11" i="19"/>
  <c r="H10" i="19"/>
  <c r="H7" i="19"/>
  <c r="H5" i="19"/>
  <c r="G5" i="19"/>
  <c r="H8" i="19"/>
  <c r="H9" i="19"/>
  <c r="L4" i="19"/>
  <c r="U4" i="19"/>
  <c r="Q4" i="19"/>
  <c r="J5" i="19"/>
  <c r="N5" i="19"/>
  <c r="G6" i="19"/>
  <c r="T5" i="19"/>
  <c r="K5" i="19"/>
  <c r="O5" i="19"/>
  <c r="M4" i="19"/>
  <c r="G7" i="19"/>
  <c r="J6" i="19"/>
  <c r="N6" i="19"/>
  <c r="O6" i="19"/>
  <c r="P6" i="19"/>
  <c r="Q6" i="19"/>
  <c r="K6" i="19"/>
  <c r="L6" i="19"/>
  <c r="M6" i="19"/>
  <c r="T6" i="19"/>
  <c r="U6" i="19"/>
  <c r="N7" i="19"/>
  <c r="G8" i="19"/>
  <c r="J7" i="19"/>
  <c r="L5" i="19"/>
  <c r="P5" i="19"/>
  <c r="U5" i="19"/>
  <c r="M5" i="19"/>
  <c r="N8" i="19"/>
  <c r="O8" i="19"/>
  <c r="P8" i="19"/>
  <c r="Q8" i="19"/>
  <c r="J8" i="19"/>
  <c r="G9" i="19"/>
  <c r="K7" i="19"/>
  <c r="L7" i="19"/>
  <c r="M7" i="19"/>
  <c r="T7" i="19"/>
  <c r="O7" i="19"/>
  <c r="Q5" i="19"/>
  <c r="U7" i="19"/>
  <c r="G10" i="19"/>
  <c r="N9" i="19"/>
  <c r="O9" i="19"/>
  <c r="P9" i="19"/>
  <c r="Q9" i="19"/>
  <c r="J9" i="19"/>
  <c r="K8" i="19"/>
  <c r="L8" i="19"/>
  <c r="M8" i="19"/>
  <c r="T8" i="19"/>
  <c r="U8" i="19"/>
  <c r="P7" i="19"/>
  <c r="N10" i="19"/>
  <c r="O10" i="19"/>
  <c r="P10" i="19"/>
  <c r="Q10" i="19"/>
  <c r="J10" i="19"/>
  <c r="O37" i="19"/>
  <c r="B38" i="11"/>
  <c r="Q7" i="19"/>
  <c r="Q37" i="19"/>
  <c r="B31" i="11"/>
  <c r="P37" i="19"/>
  <c r="N37" i="19"/>
  <c r="K9" i="19"/>
  <c r="T9" i="19"/>
  <c r="U9" i="19"/>
  <c r="L9" i="19"/>
  <c r="K10" i="19"/>
  <c r="L10" i="19"/>
  <c r="M10" i="19"/>
  <c r="T10" i="19"/>
  <c r="J37" i="19"/>
  <c r="U10" i="19"/>
  <c r="U37" i="19"/>
  <c r="T37" i="19"/>
  <c r="K37" i="19"/>
  <c r="B37" i="11"/>
  <c r="M9" i="19"/>
  <c r="M37" i="19"/>
  <c r="B30" i="11"/>
  <c r="B34" i="11"/>
  <c r="L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<sst xmlns="http://schemas.openxmlformats.org/spreadsheetml/2006/main" count="263" uniqueCount="131">
  <si>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</si>
  <si>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</si>
  <si>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</si>
  <si>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</si>
  <si>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</si>
  <si>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</si>
  <si>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</si>
  <si>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</si>
  <si>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</si>
  <si>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</si>
  <si>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</si>
  <si>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</si>
  <si>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</si>
  <si>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</si>
  <si>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</si>
  <si>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</si>
  <si>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</si>
  <si>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</si>
  <si>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</si>
  <si>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</si>
  <si>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</si>
  <si>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</si>
  <si>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</si>
  <si>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</si>
  <si>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</si>
  <si>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</si>
  <si>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</si>
  <si>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</si>
  <si>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</si>
  <si>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</si>
  <si>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</si>
  <si>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</si>
  <si>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</si>
  <si>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</si>
  <si>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</si>
  <si>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</si>
  <si>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</si>
  <si>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</si>
  <si>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</si>
  <si>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</si>
  <si>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</si>
  <si>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</si>
  <si>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</si>
  <si>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</si>
  <si>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</si>
  <si>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</si>
  <si>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</si>
  <si>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IH 10/FM 1410 Overpass Reversal</t>
  </si>
  <si>
    <t>Data entered by the sponsors</t>
  </si>
  <si>
    <t>Application ID Number:</t>
  </si>
  <si>
    <t>Data populated/calculated based on inputs</t>
  </si>
  <si>
    <t>Sponsor ID Number (CSJ, etc.):</t>
  </si>
  <si>
    <t>N/A</t>
  </si>
  <si>
    <t xml:space="preserve">HGAC regional travel demand model data provided by HGAC </t>
  </si>
  <si>
    <t>Project County</t>
  </si>
  <si>
    <t>Chambers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</si>
  <si>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</si>
  <si>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</si>
  <si>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</si>
  <si>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</si>
  <si>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</si>
  <si>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</si>
  <si>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</si>
  <si>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</si>
  <si>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</si>
  <si>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</si>
  <si>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</si>
  <si>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</si>
  <si>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</si>
  <si>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</si>
  <si>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</si>
  <si>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</si>
  <si>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</si>
  <si>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</si>
  <si>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</si>
  <si>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</si>
  <si>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</si>
  <si>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</si>
  <si>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</si>
  <si>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</si>
  <si>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</si>
  <si>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</si>
  <si>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</si>
  <si>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</si>
  <si>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</si>
  <si>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</si>
  <si>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</si>
  <si>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</si>
  <si>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</si>
  <si>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</si>
  <si>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</si>
  <si>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</si>
  <si>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</si>
  <si>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</si>
  <si>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</si>
  <si>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</si>
  <si>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</si>
  <si>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</si>
  <si>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</si>
  <si>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</si>
  <si>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</si>
  <si>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</si>
  <si>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</si>
  <si>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</si>
  <si>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</si>
  <si>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</si>
  <si>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</si>
  <si>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</si>
  <si>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</si>
  <si>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</si>
  <si>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</si>
  <si>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</si>
  <si>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</si>
  <si>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</si>
  <si>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</si>
  <si>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Fort Bend</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</si>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</sst>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ht="28.9">
      <c r="A6" s="5" t="s">
        <v>6</v>
      </c>
      <c r="B6" s="97" t="s">
        <v>47</v>
      </c>
      <c r="D6" s="5"/>
      <c r="E6" s="49" t="s">
        <v>48</v>
      </c>
    </row>
    <row r="7" spans="1:5">
      <c r="A7" s="5" t="s">
        <v>49</v>
      </c>
      <c r="B7" s="5">
        <v>248</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2027</v>
      </c>
    </row>
    <row r="14" spans="1:5">
      <c r="A14" s="5" t="s">
        <v>59</v>
      </c>
      <c r="B14" s="5" t="s">
        <v>60</v>
      </c>
    </row>
    <row r="15" spans="1:5">
      <c r="A15" s="85" t="s">
        <v>61</v>
      </c>
      <c r="B15" s="8" t="s">
        <v>62</v>
      </c>
    </row>
    <row r="16" spans="1:5">
      <c r="A16" s="85" t="s">
        <v>63</v>
      </c>
      <c r="B16" s="8">
        <v>1</v>
      </c>
    </row>
    <row r="17" spans="1:2">
      <c r="A17" s="86" t="s">
        <v>64</v>
      </c>
      <c r="B17" s="8">
        <v>75</v>
      </c>
    </row>
    <row r="18" spans="1:2">
      <c r="A18" s="86" t="s">
        <v>65</v>
      </c>
      <c r="B18" s="8">
        <v>53</v>
      </c>
    </row>
    <row r="19" spans="1:2">
      <c r="A19" s="76" t="s">
        <v>66</v>
      </c>
      <c r="B19" s="77">
        <f>VLOOKUP(B14,'Service Life'!C6:D8,2,FALSE)</f>
        <v>20</v>
      </c>
    </row>
    <row r="21" spans="1:2">
      <c r="A21" s="81" t="s">
        <v>67</v>
      </c>
    </row>
    <row r="22" spans="1:2" ht="20.25" customHeight="1">
      <c r="A22" s="86" t="s">
        <v>68</v>
      </c>
      <c r="B22" s="95">
        <v>76633</v>
      </c>
    </row>
    <row r="23" spans="1:2" ht="28.9">
      <c r="A23" s="94" t="s">
        <v>69</v>
      </c>
      <c r="B23" s="96">
        <v>90569</v>
      </c>
    </row>
    <row r="24" spans="1:2" ht="28.9">
      <c r="A24" s="94" t="s">
        <v>70</v>
      </c>
      <c r="B24" s="96">
        <v>119198</v>
      </c>
    </row>
    <row r="27" spans="1:2" ht="18">
      <c r="A27" s="79" t="s">
        <v>71</v>
      </c>
      <c r="B27" s="80"/>
    </row>
    <row r="29" spans="1:2">
      <c r="A29" s="87" t="s">
        <v>72</v>
      </c>
    </row>
    <row r="30" spans="1:2">
      <c r="A30" s="84" t="s">
        <v>73</v>
      </c>
      <c r="B30" s="35">
        <f>'Benefit Calculations'!M37</f>
        <v>53673.377562810361</v>
      </c>
    </row>
    <row r="31" spans="1:2">
      <c r="A31" s="84" t="s">
        <v>74</v>
      </c>
      <c r="B31" s="35">
        <f>'Benefit Calculations'!Q37</f>
        <v>3288.6411790069747</v>
      </c>
    </row>
    <row r="32" spans="1:2">
      <c r="B32" s="88"/>
    </row>
    <row r="33" spans="1:9">
      <c r="A33" s="87" t="s">
        <v>75</v>
      </c>
      <c r="B33" s="88"/>
    </row>
    <row r="34" spans="1:9">
      <c r="A34" s="84" t="s">
        <v>76</v>
      </c>
      <c r="B34" s="35">
        <f>$B$30+$B$31</f>
        <v>56962.018741817337</v>
      </c>
    </row>
    <row r="35" spans="1:9">
      <c r="I35" s="89"/>
    </row>
    <row r="36" spans="1:9">
      <c r="A36" s="87" t="s">
        <v>77</v>
      </c>
    </row>
    <row r="37" spans="1:9">
      <c r="A37" s="84" t="s">
        <v>78</v>
      </c>
      <c r="B37" s="91">
        <f>'Benefit Calculations'!K37</f>
        <v>23.826451409594831</v>
      </c>
    </row>
    <row r="38" spans="1:9">
      <c r="A38" s="84" t="s">
        <v>79</v>
      </c>
      <c r="B38" s="91">
        <f>'Benefit Calculations'!O37</f>
        <v>5.7536867608639559</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0.10900399833920001</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2.2301599383400001E-2</v>
      </c>
      <c r="F4" s="54">
        <v>2018</v>
      </c>
      <c r="G4" s="63">
        <f>'Inputs &amp; Outputs'!B22</f>
        <v>76633</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6.8886503577199998E-2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1.26139000058E-2</v>
      </c>
      <c r="F5" s="54">
        <f t="shared" ref="F5:F36" si="2">F4+1</f>
        <v>2019</v>
      </c>
      <c r="G5" s="63">
        <f>G4+G4*H5</f>
        <v>78484.171262176053</v>
      </c>
      <c r="H5" s="62">
        <f>$C$9</f>
        <v>2.4156319890596079E-2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80380.06000953351</v>
      </c>
      <c r="H6" s="62">
        <f t="shared" ref="H6:H11" si="7">$C$9</f>
        <v>2.4156319890596079E-2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82321.746451949104</v>
      </c>
      <c r="H7" s="62">
        <f t="shared" si="7"/>
        <v>2.4156319890596079E-2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84310.336893194923</v>
      </c>
      <c r="H8" s="62">
        <f t="shared" si="7"/>
        <v>2.4156319890596079E-2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2.4156319890596079E-2</v>
      </c>
      <c r="F9" s="54">
        <f t="shared" si="2"/>
        <v>2023</v>
      </c>
      <c r="G9" s="63">
        <f t="shared" si="6"/>
        <v>86346.964361270861</v>
      </c>
      <c r="H9" s="62">
        <f t="shared" si="7"/>
        <v>2.4156319890596079E-2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1.1047537685142217E-2</v>
      </c>
      <c r="F10" s="54">
        <f t="shared" si="2"/>
        <v>2024</v>
      </c>
      <c r="G10" s="63">
        <f t="shared" si="6"/>
        <v>88432.789253963623</v>
      </c>
      <c r="H10" s="62">
        <f t="shared" si="7"/>
        <v>2.4156319890596079E-2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1.6495995083108506E-2</v>
      </c>
      <c r="F11" s="54">
        <f t="shared" si="2"/>
        <v>2025</v>
      </c>
      <c r="G11" s="63">
        <f>'Inputs &amp; Outputs'!$B$23</f>
        <v>90569</v>
      </c>
      <c r="H11" s="62">
        <f t="shared" si="7"/>
        <v>2.4156319890596079E-2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91569.564440605653</v>
      </c>
      <c r="H12" s="62">
        <f>$C$10</f>
        <v>1.1047537685142217E-2</v>
      </c>
      <c r="I12" s="54">
        <f>IF(AND(F12&gt;='Inputs &amp; Outputs'!B$13,F12&lt;'Inputs &amp; Outputs'!B$13+'Inputs &amp; Outputs'!B$19),1,0)</f>
        <v>0</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92581.182654575299</v>
      </c>
      <c r="H13" s="62">
        <f t="shared" ref="H13:H36" si="8">$C$10</f>
        <v>1.1047537685142217E-2</v>
      </c>
      <c r="I13" s="54">
        <f>IF(AND(F13&gt;='Inputs &amp; Outputs'!B$13,F13&lt;'Inputs &amp; Outputs'!B$13+'Inputs &amp; Outputs'!B$19),1,0)</f>
        <v>1</v>
      </c>
      <c r="J13" s="55">
        <f>I13*'Inputs &amp; Outputs'!B$16*'Benefit Calculations'!G13*('Benefit Calculations'!C$4-'Benefit Calculations'!C$5)</f>
        <v>3714.1251102046904</v>
      </c>
      <c r="K13" s="71">
        <f t="shared" si="3"/>
        <v>1.0644726192847531</v>
      </c>
      <c r="L13" s="56">
        <f>K13*'Assumed Values'!$C$8</f>
        <v>7992.0604255899261</v>
      </c>
      <c r="M13" s="57">
        <f t="shared" si="0"/>
        <v>4347.1513382497869</v>
      </c>
      <c r="N13" s="55">
        <f>I13*'Inputs &amp; Outputs'!B$16*'Benefit Calculations'!G13*('Benefit Calculations'!D$4-'Benefit Calculations'!D$5)</f>
        <v>896.89866558020117</v>
      </c>
      <c r="O13" s="71">
        <f t="shared" si="4"/>
        <v>0.25705221107388609</v>
      </c>
      <c r="P13" s="56">
        <f>ABS(O13*'Assumed Values'!$C$7)</f>
        <v>489.68446209575302</v>
      </c>
      <c r="Q13" s="57">
        <f t="shared" si="1"/>
        <v>266.35590215304831</v>
      </c>
      <c r="T13" s="68">
        <f t="shared" si="5"/>
        <v>0.96567252865321951</v>
      </c>
      <c r="U13" s="69">
        <f>T13*'Assumed Values'!$D$8</f>
        <v>0</v>
      </c>
    </row>
    <row r="14" spans="2:21">
      <c r="C14" s="38"/>
      <c r="F14" s="54">
        <f t="shared" si="2"/>
        <v>2028</v>
      </c>
      <c r="G14" s="63">
        <f t="shared" si="6"/>
        <v>93603.976758886754</v>
      </c>
      <c r="H14" s="62">
        <f t="shared" si="8"/>
        <v>1.1047537685142217E-2</v>
      </c>
      <c r="I14" s="54">
        <f>IF(AND(F14&gt;='Inputs &amp; Outputs'!B$13,F14&lt;'Inputs &amp; Outputs'!B$13+'Inputs &amp; Outputs'!B$19),1,0)</f>
        <v>1</v>
      </c>
      <c r="J14" s="55">
        <f>I14*'Inputs &amp; Outputs'!B$16*'Benefit Calculations'!G14*('Benefit Calculations'!C$4-'Benefit Calculations'!C$5)</f>
        <v>3755.1570473270099</v>
      </c>
      <c r="K14" s="71">
        <f t="shared" si="3"/>
        <v>1.0762324206611036</v>
      </c>
      <c r="L14" s="56">
        <f>K14*'Assumed Values'!$C$8</f>
        <v>8080.3530143235657</v>
      </c>
      <c r="M14" s="57">
        <f t="shared" si="0"/>
        <v>4107.641735030018</v>
      </c>
      <c r="N14" s="55">
        <f>I14*'Inputs &amp; Outputs'!B$16*'Benefit Calculations'!G14*('Benefit Calculations'!D$4-'Benefit Calculations'!D$5)</f>
        <v>906.80718738795213</v>
      </c>
      <c r="O14" s="71">
        <f t="shared" si="4"/>
        <v>0.25989200506277393</v>
      </c>
      <c r="P14" s="56">
        <f>ABS(O14*'Assumed Values'!$C$7)</f>
        <v>495.09426964458436</v>
      </c>
      <c r="Q14" s="57">
        <f t="shared" si="1"/>
        <v>251.68082151377956</v>
      </c>
      <c r="T14" s="68">
        <f t="shared" si="5"/>
        <v>0.97634083230502255</v>
      </c>
      <c r="U14" s="69">
        <f>T14*'Assumed Values'!$D$8</f>
        <v>0</v>
      </c>
    </row>
    <row r="15" spans="2:21">
      <c r="C15" s="1"/>
      <c r="F15" s="54">
        <f t="shared" si="2"/>
        <v>2029</v>
      </c>
      <c r="G15" s="63">
        <f t="shared" si="6"/>
        <v>94638.070219609726</v>
      </c>
      <c r="H15" s="62">
        <f t="shared" si="8"/>
        <v>1.1047537685142217E-2</v>
      </c>
      <c r="I15" s="54">
        <f>IF(AND(F15&gt;='Inputs &amp; Outputs'!B$13,F15&lt;'Inputs &amp; Outputs'!B$13+'Inputs &amp; Outputs'!B$19),1,0)</f>
        <v>1</v>
      </c>
      <c r="J15" s="55">
        <f>I15*'Inputs &amp; Outputs'!B$16*'Benefit Calculations'!G15*('Benefit Calculations'!C$4-'Benefit Calculations'!C$5)</f>
        <v>3796.6422863209823</v>
      </c>
      <c r="K15" s="71">
        <f t="shared" si="3"/>
        <v>1.0881221388863287</v>
      </c>
      <c r="L15" s="56">
        <f>K15*'Assumed Values'!$C$8</f>
        <v>8169.6210187585557</v>
      </c>
      <c r="M15" s="57">
        <f t="shared" si="0"/>
        <v>3881.3280952288069</v>
      </c>
      <c r="N15" s="55">
        <f>I15*'Inputs &amp; Outputs'!B$16*'Benefit Calculations'!G15*('Benefit Calculations'!D$4-'Benefit Calculations'!D$5)</f>
        <v>916.8251739637783</v>
      </c>
      <c r="O15" s="71">
        <f t="shared" si="4"/>
        <v>0.26276317178277214</v>
      </c>
      <c r="P15" s="56">
        <f>ABS(O15*'Assumed Values'!$C$7)</f>
        <v>500.56384224618091</v>
      </c>
      <c r="Q15" s="57">
        <f t="shared" si="1"/>
        <v>237.81427558325288</v>
      </c>
      <c r="T15" s="68">
        <f t="shared" si="5"/>
        <v>0.98712699444345531</v>
      </c>
      <c r="U15" s="69">
        <f>T15*'Assumed Values'!$D$8</f>
        <v>0</v>
      </c>
    </row>
    <row r="16" spans="2:21">
      <c r="C16" s="1"/>
      <c r="F16" s="54">
        <f t="shared" si="2"/>
        <v>2030</v>
      </c>
      <c r="G16" s="63">
        <f t="shared" si="6"/>
        <v>95683.587866810005</v>
      </c>
      <c r="H16" s="62">
        <f t="shared" si="8"/>
        <v>1.1047537685142217E-2</v>
      </c>
      <c r="I16" s="54">
        <f>IF(AND(F16&gt;='Inputs &amp; Outputs'!B$13,F16&lt;'Inputs &amp; Outputs'!B$13+'Inputs &amp; Outputs'!B$19),1,0)</f>
        <v>1</v>
      </c>
      <c r="J16" s="55">
        <f>I16*'Inputs &amp; Outputs'!B$16*'Benefit Calculations'!G16*('Benefit Calculations'!C$4-'Benefit Calculations'!C$5)</f>
        <v>3838.585835056118</v>
      </c>
      <c r="K16" s="71">
        <f t="shared" si="3"/>
        <v>1.1001432092217132</v>
      </c>
      <c r="L16" s="56">
        <f>K16*'Assumed Values'!$C$8</f>
        <v>8259.875214836622</v>
      </c>
      <c r="M16" s="57">
        <f t="shared" si="0"/>
        <v>3667.4833772235979</v>
      </c>
      <c r="N16" s="55">
        <f>I16*'Inputs &amp; Outputs'!B$16*'Benefit Calculations'!G16*('Benefit Calculations'!D$4-'Benefit Calculations'!D$5)</f>
        <v>926.95383462383029</v>
      </c>
      <c r="O16" s="71">
        <f t="shared" si="4"/>
        <v>0.26566605782530983</v>
      </c>
      <c r="P16" s="56">
        <f>ABS(O16*'Assumed Values'!$C$7)</f>
        <v>506.09384015721525</v>
      </c>
      <c r="Q16" s="57">
        <f t="shared" si="1"/>
        <v>224.71171752787265</v>
      </c>
      <c r="T16" s="68">
        <f t="shared" si="5"/>
        <v>0.99803231711459062</v>
      </c>
      <c r="U16" s="69">
        <f>T16*'Assumed Values'!$D$8</f>
        <v>0</v>
      </c>
    </row>
    <row r="17" spans="3:21">
      <c r="C17" s="1"/>
      <c r="F17" s="54">
        <f t="shared" si="2"/>
        <v>2031</v>
      </c>
      <c r="G17" s="63">
        <f t="shared" si="6"/>
        <v>96740.655909618203</v>
      </c>
      <c r="H17" s="62">
        <f t="shared" si="8"/>
        <v>1.1047537685142217E-2</v>
      </c>
      <c r="I17" s="54">
        <f>IF(AND(F17&gt;='Inputs &amp; Outputs'!B$13,F17&lt;'Inputs &amp; Outputs'!B$13+'Inputs &amp; Outputs'!B$19),1,0)</f>
        <v>1</v>
      </c>
      <c r="J17" s="55">
        <f>I17*'Inputs &amp; Outputs'!B$16*'Benefit Calculations'!G17*('Benefit Calculations'!C$4-'Benefit Calculations'!C$5)</f>
        <v>3880.9927567265536</v>
      </c>
      <c r="K17" s="71">
        <f t="shared" si="3"/>
        <v>1.1122970827846435</v>
      </c>
      <c r="L17" s="56">
        <f>K17*'Assumed Values'!$C$8</f>
        <v>8351.1264975471022</v>
      </c>
      <c r="M17" s="57">
        <f t="shared" si="0"/>
        <v>3465.4205963019704</v>
      </c>
      <c r="N17" s="55">
        <f>I17*'Inputs &amp; Outputs'!B$16*'Benefit Calculations'!G17*('Benefit Calculations'!D$4-'Benefit Calculations'!D$5)</f>
        <v>937.19439204422406</v>
      </c>
      <c r="O17" s="71">
        <f t="shared" si="4"/>
        <v>0.26860101361079808</v>
      </c>
      <c r="P17" s="56">
        <f>ABS(O17*'Assumed Values'!$C$7)</f>
        <v>511.68493092857034</v>
      </c>
      <c r="Q17" s="57">
        <f t="shared" si="1"/>
        <v>212.33105485565869</v>
      </c>
      <c r="T17" s="68">
        <f t="shared" si="5"/>
        <v>1.0090581167489039</v>
      </c>
      <c r="U17" s="69">
        <f>T17*'Assumed Values'!$D$8</f>
        <v>0</v>
      </c>
    </row>
    <row r="18" spans="3:21">
      <c r="F18" s="54">
        <f t="shared" si="2"/>
        <v>2032</v>
      </c>
      <c r="G18" s="63">
        <f t="shared" si="6"/>
        <v>97809.401951465086</v>
      </c>
      <c r="H18" s="62">
        <f t="shared" si="8"/>
        <v>1.1047537685142217E-2</v>
      </c>
      <c r="I18" s="54">
        <f>IF(AND(F18&gt;='Inputs &amp; Outputs'!B$13,F18&lt;'Inputs &amp; Outputs'!B$13+'Inputs &amp; Outputs'!B$19),1,0)</f>
        <v>1</v>
      </c>
      <c r="J18" s="55">
        <f>I18*'Inputs &amp; Outputs'!B$16*'Benefit Calculations'!G18*('Benefit Calculations'!C$4-'Benefit Calculations'!C$5)</f>
        <v>3923.8681704622541</v>
      </c>
      <c r="K18" s="71">
        <f t="shared" si="3"/>
        <v>1.1245852267237806</v>
      </c>
      <c r="L18" s="56">
        <f>K18*'Assumed Values'!$C$8</f>
        <v>8443.3858822421444</v>
      </c>
      <c r="M18" s="57">
        <f t="shared" si="0"/>
        <v>3274.4906176957802</v>
      </c>
      <c r="N18" s="55">
        <f>I18*'Inputs &amp; Outputs'!B$16*'Benefit Calculations'!G18*('Benefit Calculations'!D$4-'Benefit Calculations'!D$5)</f>
        <v>947.54808240863667</v>
      </c>
      <c r="O18" s="71">
        <f t="shared" si="4"/>
        <v>0.27156839343093081</v>
      </c>
      <c r="P18" s="56">
        <f>ABS(O18*'Assumed Values'!$C$7)</f>
        <v>517.33778948592317</v>
      </c>
      <c r="Q18" s="57">
        <f t="shared" si="1"/>
        <v>200.63251419243235</v>
      </c>
      <c r="T18" s="68">
        <f t="shared" si="5"/>
        <v>1.0202057243201861</v>
      </c>
      <c r="U18" s="69">
        <f>T18*'Assumed Values'!$D$8</f>
        <v>0</v>
      </c>
    </row>
    <row r="19" spans="3:21">
      <c r="F19" s="54">
        <f t="shared" si="2"/>
        <v>2033</v>
      </c>
      <c r="G19" s="63">
        <f t="shared" si="6"/>
        <v>98889.955005485113</v>
      </c>
      <c r="H19" s="62">
        <f t="shared" si="8"/>
        <v>1.1047537685142217E-2</v>
      </c>
      <c r="I19" s="54">
        <f>IF(AND(F19&gt;='Inputs &amp; Outputs'!B$13,F19&lt;'Inputs &amp; Outputs'!B$13+'Inputs &amp; Outputs'!B$19),1,0)</f>
        <v>1</v>
      </c>
      <c r="J19" s="55">
        <f>I19*'Inputs &amp; Outputs'!B$16*'Benefit Calculations'!G19*('Benefit Calculations'!C$4-'Benefit Calculations'!C$5)</f>
        <v>3967.2172519469655</v>
      </c>
      <c r="K19" s="71">
        <f t="shared" si="3"/>
        <v>1.1370091243961655</v>
      </c>
      <c r="L19" s="56">
        <f>K19*'Assumed Values'!$C$8</f>
        <v>8536.6645059664115</v>
      </c>
      <c r="M19" s="57">
        <f t="shared" si="0"/>
        <v>3094.0800712097366</v>
      </c>
      <c r="N19" s="55">
        <f>I19*'Inputs &amp; Outputs'!B$16*'Benefit Calculations'!G19*('Benefit Calculations'!D$4-'Benefit Calculations'!D$5)</f>
        <v>958.01615555753017</v>
      </c>
      <c r="O19" s="71">
        <f t="shared" si="4"/>
        <v>0.27456855549145248</v>
      </c>
      <c r="P19" s="56">
        <f>ABS(O19*'Assumed Values'!$C$7)</f>
        <v>523.05309821121693</v>
      </c>
      <c r="Q19" s="57">
        <f t="shared" si="1"/>
        <v>189.57851350825982</v>
      </c>
      <c r="T19" s="68">
        <f t="shared" si="5"/>
        <v>1.0314764855062111</v>
      </c>
      <c r="U19" s="69">
        <f>T19*'Assumed Values'!$D$8</f>
        <v>0</v>
      </c>
    </row>
    <row r="20" spans="3:21">
      <c r="F20" s="54">
        <f t="shared" si="2"/>
        <v>2034</v>
      </c>
      <c r="G20" s="63">
        <f t="shared" si="6"/>
        <v>99982.445510090227</v>
      </c>
      <c r="H20" s="62">
        <f t="shared" si="8"/>
        <v>1.1047537685142217E-2</v>
      </c>
      <c r="I20" s="54">
        <f>IF(AND(F20&gt;='Inputs &amp; Outputs'!B$13,F20&lt;'Inputs &amp; Outputs'!B$13+'Inputs &amp; Outputs'!B$19),1,0)</f>
        <v>1</v>
      </c>
      <c r="J20" s="55">
        <f>I20*'Inputs &amp; Outputs'!B$16*'Benefit Calculations'!G20*('Benefit Calculations'!C$4-'Benefit Calculations'!C$5)</f>
        <v>4011.0452340429961</v>
      </c>
      <c r="K20" s="71">
        <f t="shared" si="3"/>
        <v>1.1495702755462827</v>
      </c>
      <c r="L20" s="56">
        <f>K20*'Assumed Values'!$C$8</f>
        <v>8630.9736288014901</v>
      </c>
      <c r="M20" s="57">
        <f t="shared" si="0"/>
        <v>2923.6093807451157</v>
      </c>
      <c r="N20" s="55">
        <f>I20*'Inputs &amp; Outputs'!B$16*'Benefit Calculations'!G20*('Benefit Calculations'!D$4-'Benefit Calculations'!D$5)</f>
        <v>968.59987513902706</v>
      </c>
      <c r="O20" s="71">
        <f t="shared" si="4"/>
        <v>0.27760186195539938</v>
      </c>
      <c r="P20" s="56">
        <f>ABS(O20*'Assumed Values'!$C$7)</f>
        <v>528.83154702503577</v>
      </c>
      <c r="Q20" s="57">
        <f t="shared" si="1"/>
        <v>179.13354138367814</v>
      </c>
      <c r="T20" s="68">
        <f t="shared" si="5"/>
        <v>1.0428717608511791</v>
      </c>
      <c r="U20" s="69">
        <f>T20*'Assumed Values'!$D$8</f>
        <v>0</v>
      </c>
    </row>
    <row r="21" spans="3:21">
      <c r="F21" s="54">
        <f t="shared" si="2"/>
        <v>2035</v>
      </c>
      <c r="G21" s="63">
        <f t="shared" si="6"/>
        <v>101087.00534471562</v>
      </c>
      <c r="H21" s="62">
        <f t="shared" si="8"/>
        <v>1.1047537685142217E-2</v>
      </c>
      <c r="I21" s="54">
        <f>IF(AND(F21&gt;='Inputs &amp; Outputs'!B$13,F21&lt;'Inputs &amp; Outputs'!B$13+'Inputs &amp; Outputs'!B$19),1,0)</f>
        <v>1</v>
      </c>
      <c r="J21" s="55">
        <f>I21*'Inputs &amp; Outputs'!B$16*'Benefit Calculations'!G21*('Benefit Calculations'!C$4-'Benefit Calculations'!C$5)</f>
        <v>4055.3574074228959</v>
      </c>
      <c r="K21" s="71">
        <f t="shared" si="3"/>
        <v>1.1622701964870996</v>
      </c>
      <c r="L21" s="56">
        <f>K21*'Assumed Values'!$C$8</f>
        <v>8726.3246352251444</v>
      </c>
      <c r="M21" s="57">
        <f t="shared" si="0"/>
        <v>2762.5309023883483</v>
      </c>
      <c r="N21" s="55">
        <f>I21*'Inputs &amp; Outputs'!B$16*'Benefit Calculations'!G21*('Benefit Calculations'!D$4-'Benefit Calculations'!D$5)</f>
        <v>979.30051876144955</v>
      </c>
      <c r="O21" s="71">
        <f t="shared" si="4"/>
        <v>0.2806686789868173</v>
      </c>
      <c r="P21" s="56">
        <f>ABS(O21*'Assumed Values'!$C$7)</f>
        <v>534.67383346988697</v>
      </c>
      <c r="Q21" s="57">
        <f t="shared" si="1"/>
        <v>169.2640429278386</v>
      </c>
      <c r="T21" s="68">
        <f t="shared" si="5"/>
        <v>1.0543929259299529</v>
      </c>
      <c r="U21" s="69">
        <f>T21*'Assumed Values'!$D$8</f>
        <v>0</v>
      </c>
    </row>
    <row r="22" spans="3:21">
      <c r="F22" s="54">
        <f t="shared" si="2"/>
        <v>2036</v>
      </c>
      <c r="G22" s="63">
        <f t="shared" si="6"/>
        <v>102203.76784573954</v>
      </c>
      <c r="H22" s="62">
        <f t="shared" si="8"/>
        <v>1.1047537685142217E-2</v>
      </c>
      <c r="I22" s="54">
        <f>IF(AND(F22&gt;='Inputs &amp; Outputs'!B$13,F22&lt;'Inputs &amp; Outputs'!B$13+'Inputs &amp; Outputs'!B$19),1,0)</f>
        <v>1</v>
      </c>
      <c r="J22" s="55">
        <f>I22*'Inputs &amp; Outputs'!B$16*'Benefit Calculations'!G22*('Benefit Calculations'!C$4-'Benefit Calculations'!C$5)</f>
        <v>4100.1591212081212</v>
      </c>
      <c r="K22" s="71">
        <f t="shared" si="3"/>
        <v>1.1751104202831084</v>
      </c>
      <c r="L22" s="56">
        <f>K22*'Assumed Values'!$C$8</f>
        <v>8822.7290354855777</v>
      </c>
      <c r="M22" s="57">
        <f t="shared" si="0"/>
        <v>2610.3271650830402</v>
      </c>
      <c r="N22" s="55">
        <f>I22*'Inputs &amp; Outputs'!B$16*'Benefit Calculations'!G22*('Benefit Calculations'!D$4-'Benefit Calculations'!D$5)</f>
        <v>990.11937814754594</v>
      </c>
      <c r="O22" s="71">
        <f t="shared" si="4"/>
        <v>0.28376937679496322</v>
      </c>
      <c r="P22" s="56">
        <f>ABS(O22*'Assumed Values'!$C$7)</f>
        <v>540.58066279440493</v>
      </c>
      <c r="Q22" s="57">
        <f t="shared" si="1"/>
        <v>159.93831198207795</v>
      </c>
      <c r="T22" s="68">
        <f t="shared" si="5"/>
        <v>1.0660413715141115</v>
      </c>
      <c r="U22" s="69">
        <f>T22*'Assumed Values'!$D$8</f>
        <v>0</v>
      </c>
    </row>
    <row r="23" spans="3:21">
      <c r="F23" s="54">
        <f t="shared" si="2"/>
        <v>2037</v>
      </c>
      <c r="G23" s="63">
        <f t="shared" si="6"/>
        <v>103332.86782257888</v>
      </c>
      <c r="H23" s="62">
        <f t="shared" si="8"/>
        <v>1.1047537685142217E-2</v>
      </c>
      <c r="I23" s="54">
        <f>IF(AND(F23&gt;='Inputs &amp; Outputs'!B$13,F23&lt;'Inputs &amp; Outputs'!B$13+'Inputs &amp; Outputs'!B$19),1,0)</f>
        <v>1</v>
      </c>
      <c r="J23" s="55">
        <f>I23*'Inputs &amp; Outputs'!B$16*'Benefit Calculations'!G23*('Benefit Calculations'!C$4-'Benefit Calculations'!C$5)</f>
        <v>4145.4557836147469</v>
      </c>
      <c r="K23" s="71">
        <f t="shared" si="3"/>
        <v>1.1880924969353892</v>
      </c>
      <c r="L23" s="56">
        <f>K23*'Assumed Values'!$C$8</f>
        <v>8920.1984669909016</v>
      </c>
      <c r="M23" s="57">
        <f t="shared" si="0"/>
        <v>2466.5092082335</v>
      </c>
      <c r="N23" s="55">
        <f>I23*'Inputs &amp; Outputs'!B$16*'Benefit Calculations'!G23*('Benefit Calculations'!D$4-'Benefit Calculations'!D$5)</f>
        <v>1001.0577592904206</v>
      </c>
      <c r="O23" s="71">
        <f t="shared" si="4"/>
        <v>0.28690432967899493</v>
      </c>
      <c r="P23" s="56">
        <f>ABS(O23*'Assumed Values'!$C$7)</f>
        <v>546.55274803848533</v>
      </c>
      <c r="Q23" s="57">
        <f t="shared" si="1"/>
        <v>151.12638926261496</v>
      </c>
      <c r="T23" s="68">
        <f t="shared" si="5"/>
        <v>1.0778185037398342</v>
      </c>
      <c r="U23" s="69">
        <f>T23*'Assumed Values'!$D$8</f>
        <v>0</v>
      </c>
    </row>
    <row r="24" spans="3:21">
      <c r="F24" s="54">
        <f t="shared" si="2"/>
        <v>2038</v>
      </c>
      <c r="G24" s="63">
        <f t="shared" si="6"/>
        <v>104474.44157396264</v>
      </c>
      <c r="H24" s="62">
        <f t="shared" si="8"/>
        <v>1.1047537685142217E-2</v>
      </c>
      <c r="I24" s="54">
        <f>IF(AND(F24&gt;='Inputs &amp; Outputs'!B$13,F24&lt;'Inputs &amp; Outputs'!B$13+'Inputs &amp; Outputs'!B$19),1,0)</f>
        <v>1</v>
      </c>
      <c r="J24" s="55">
        <f>I24*'Inputs &amp; Outputs'!B$16*'Benefit Calculations'!G24*('Benefit Calculations'!C$4-'Benefit Calculations'!C$5)</f>
        <v>4191.2528626063222</v>
      </c>
      <c r="K24" s="71">
        <f t="shared" si="3"/>
        <v>1.2012179935687179</v>
      </c>
      <c r="L24" s="56">
        <f>K24*'Assumed Values'!$C$8</f>
        <v>9018.7446957139346</v>
      </c>
      <c r="M24" s="57">
        <f t="shared" si="0"/>
        <v>2330.6150108992629</v>
      </c>
      <c r="N24" s="55">
        <f>I24*'Inputs &amp; Outputs'!B$16*'Benefit Calculations'!G24*('Benefit Calculations'!D$4-'Benefit Calculations'!D$5)</f>
        <v>1012.1169826111856</v>
      </c>
      <c r="O24" s="71">
        <f t="shared" si="4"/>
        <v>0.29007391607315414</v>
      </c>
      <c r="P24" s="56">
        <f>ABS(O24*'Assumed Values'!$C$7)</f>
        <v>552.59081011935859</v>
      </c>
      <c r="Q24" s="57">
        <f t="shared" si="1"/>
        <v>142.7999661151525</v>
      </c>
      <c r="T24" s="68">
        <f t="shared" si="5"/>
        <v>1.0897257442776438</v>
      </c>
      <c r="U24" s="69">
        <f>T24*'Assumed Values'!$D$8</f>
        <v>0</v>
      </c>
    </row>
    <row r="25" spans="3:21">
      <c r="F25" s="54">
        <f t="shared" si="2"/>
        <v>2039</v>
      </c>
      <c r="G25" s="63">
        <f t="shared" si="6"/>
        <v>105628.62690438518</v>
      </c>
      <c r="H25" s="62">
        <f t="shared" si="8"/>
        <v>1.1047537685142217E-2</v>
      </c>
      <c r="I25" s="54">
        <f>IF(AND(F25&gt;='Inputs &amp; Outputs'!B$13,F25&lt;'Inputs &amp; Outputs'!B$13+'Inputs &amp; Outputs'!B$19),1,0)</f>
        <v>1</v>
      </c>
      <c r="J25" s="55">
        <f>I25*'Inputs &amp; Outputs'!B$16*'Benefit Calculations'!G25*('Benefit Calculations'!C$4-'Benefit Calculations'!C$5)</f>
        <v>4237.5558865539251</v>
      </c>
      <c r="K25" s="71">
        <f t="shared" si="3"/>
        <v>1.214488494620739</v>
      </c>
      <c r="L25" s="56">
        <f>K25*'Assumed Values'!$C$8</f>
        <v>9118.3796176125088</v>
      </c>
      <c r="M25" s="57">
        <f t="shared" si="0"/>
        <v>2202.208007534327</v>
      </c>
      <c r="N25" s="55">
        <f>I25*'Inputs &amp; Outputs'!B$16*'Benefit Calculations'!G25*('Benefit Calculations'!D$4-'Benefit Calculations'!D$5)</f>
        <v>1023.298383118355</v>
      </c>
      <c r="O25" s="71">
        <f t="shared" si="4"/>
        <v>0.29327851859244908</v>
      </c>
      <c r="P25" s="56">
        <f>ABS(O25*'Assumed Values'!$C$7)</f>
        <v>558.69557791861553</v>
      </c>
      <c r="Q25" s="57">
        <f t="shared" si="1"/>
        <v>134.93229357219317</v>
      </c>
      <c r="T25" s="68">
        <f t="shared" si="5"/>
        <v>1.1017645305040207</v>
      </c>
      <c r="U25" s="69">
        <f>T25*'Assumed Values'!$D$8</f>
        <v>0</v>
      </c>
    </row>
    <row r="26" spans="3:21">
      <c r="F26" s="54">
        <f t="shared" si="2"/>
        <v>2040</v>
      </c>
      <c r="G26" s="63">
        <f t="shared" si="6"/>
        <v>106795.5631407412</v>
      </c>
      <c r="H26" s="62">
        <f t="shared" si="8"/>
        <v>1.1047537685142217E-2</v>
      </c>
      <c r="I26" s="54">
        <f>IF(AND(F26&gt;='Inputs &amp; Outputs'!B$13,F26&lt;'Inputs &amp; Outputs'!B$13+'Inputs &amp; Outputs'!B$19),1,0)</f>
        <v>1</v>
      </c>
      <c r="J26" s="55">
        <f>I26*'Inputs &amp; Outputs'!B$16*'Benefit Calculations'!G26*('Benefit Calculations'!C$4-'Benefit Calculations'!C$5)</f>
        <v>4284.3704449035258</v>
      </c>
      <c r="K26" s="71">
        <f t="shared" si="3"/>
        <v>1.2279056020332333</v>
      </c>
      <c r="L26" s="56">
        <f>K26*'Assumed Values'!$C$8</f>
        <v>9219.115260065515</v>
      </c>
      <c r="M26" s="57">
        <f t="shared" si="0"/>
        <v>2080.8756855028823</v>
      </c>
      <c r="N26" s="55">
        <f>I26*'Inputs &amp; Outputs'!B$16*'Benefit Calculations'!G26*('Benefit Calculations'!D$4-'Benefit Calculations'!D$5)</f>
        <v>1034.6033105690001</v>
      </c>
      <c r="O26" s="71">
        <f t="shared" si="4"/>
        <v>0.29651852407884177</v>
      </c>
      <c r="P26" s="56">
        <f>ABS(O26*'Assumed Values'!$C$7)</f>
        <v>564.86778837019358</v>
      </c>
      <c r="Q26" s="57">
        <f t="shared" si="1"/>
        <v>127.49809642091085</v>
      </c>
      <c r="T26" s="68">
        <f t="shared" si="5"/>
        <v>1.1139363156749167</v>
      </c>
      <c r="U26" s="69">
        <f>T26*'Assumed Values'!$D$8</f>
        <v>0</v>
      </c>
    </row>
    <row r="27" spans="3:21">
      <c r="F27" s="54">
        <f t="shared" si="2"/>
        <v>2041</v>
      </c>
      <c r="G27" s="63">
        <f t="shared" si="6"/>
        <v>107975.39114914452</v>
      </c>
      <c r="H27" s="62">
        <f t="shared" si="8"/>
        <v>1.1047537685142217E-2</v>
      </c>
      <c r="I27" s="54">
        <f>IF(AND(F27&gt;='Inputs &amp; Outputs'!B$13,F27&lt;'Inputs &amp; Outputs'!B$13+'Inputs &amp; Outputs'!B$19),1,0)</f>
        <v>1</v>
      </c>
      <c r="J27" s="55">
        <f>I27*'Inputs &amp; Outputs'!B$16*'Benefit Calculations'!G27*('Benefit Calculations'!C$4-'Benefit Calculations'!C$5)</f>
        <v>4331.702188850707</v>
      </c>
      <c r="K27" s="71">
        <f t="shared" si="3"/>
        <v>1.2414709354454927</v>
      </c>
      <c r="L27" s="56">
        <f>K27*'Assumed Values'!$C$8</f>
        <v>9320.9637833247598</v>
      </c>
      <c r="M27" s="57">
        <f t="shared" si="0"/>
        <v>1966.2282598659551</v>
      </c>
      <c r="N27" s="55">
        <f>I27*'Inputs &amp; Outputs'!B$16*'Benefit Calculations'!G27*('Benefit Calculations'!D$4-'Benefit Calculations'!D$5)</f>
        <v>1046.033129631684</v>
      </c>
      <c r="O27" s="71">
        <f t="shared" si="4"/>
        <v>0.29979432364794556</v>
      </c>
      <c r="P27" s="56">
        <f>ABS(O27*'Assumed Values'!$C$7)</f>
        <v>571.10818654933632</v>
      </c>
      <c r="Q27" s="57">
        <f t="shared" si="1"/>
        <v>120.47349200551849</v>
      </c>
      <c r="T27" s="68">
        <f t="shared" si="5"/>
        <v>1.1262425691011839</v>
      </c>
      <c r="U27" s="69">
        <f>T27*'Assumed Values'!$D$8</f>
        <v>0</v>
      </c>
    </row>
    <row r="28" spans="3:21">
      <c r="F28" s="54">
        <f t="shared" si="2"/>
        <v>2042</v>
      </c>
      <c r="G28" s="63">
        <f t="shared" si="6"/>
        <v>109168.25335193267</v>
      </c>
      <c r="H28" s="62">
        <f t="shared" si="8"/>
        <v>1.1047537685142217E-2</v>
      </c>
      <c r="I28" s="54">
        <f>IF(AND(F28&gt;='Inputs &amp; Outputs'!B$13,F28&lt;'Inputs &amp; Outputs'!B$13+'Inputs &amp; Outputs'!B$19),1,0)</f>
        <v>1</v>
      </c>
      <c r="J28" s="55">
        <f>I28*'Inputs &amp; Outputs'!B$16*'Benefit Calculations'!G28*('Benefit Calculations'!C$4-'Benefit Calculations'!C$5)</f>
        <v>4379.5568320228485</v>
      </c>
      <c r="K28" s="71">
        <f t="shared" si="3"/>
        <v>1.2551861323898355</v>
      </c>
      <c r="L28" s="56">
        <f>K28*'Assumed Values'!$C$8</f>
        <v>9423.9374819828845</v>
      </c>
      <c r="M28" s="57">
        <f t="shared" si="0"/>
        <v>1857.8974211816967</v>
      </c>
      <c r="N28" s="55">
        <f>I28*'Inputs &amp; Outputs'!B$16*'Benefit Calculations'!G28*('Benefit Calculations'!D$4-'Benefit Calculations'!D$5)</f>
        <v>1057.5892200511973</v>
      </c>
      <c r="O28" s="71">
        <f t="shared" si="4"/>
        <v>0.303106312736238</v>
      </c>
      <c r="P28" s="56">
        <f>ABS(O28*'Assumed Values'!$C$7)</f>
        <v>577.41752576253339</v>
      </c>
      <c r="Q28" s="57">
        <f t="shared" si="1"/>
        <v>113.83591350328049</v>
      </c>
      <c r="T28" s="68">
        <f t="shared" si="5"/>
        <v>1.1386847763259407</v>
      </c>
      <c r="U28" s="69">
        <f>T28*'Assumed Values'!$D$8</f>
        <v>0</v>
      </c>
    </row>
    <row r="29" spans="3:21">
      <c r="F29" s="54">
        <f t="shared" si="2"/>
        <v>2043</v>
      </c>
      <c r="G29" s="63">
        <f t="shared" si="6"/>
        <v>110374.2937448593</v>
      </c>
      <c r="H29" s="62">
        <f t="shared" si="8"/>
        <v>1.1047537685142217E-2</v>
      </c>
      <c r="I29" s="54">
        <f>IF(AND(F29&gt;='Inputs &amp; Outputs'!B$13,F29&lt;'Inputs &amp; Outputs'!B$13+'Inputs &amp; Outputs'!B$19),1,0)</f>
        <v>1</v>
      </c>
      <c r="J29" s="55">
        <f>I29*'Inputs &amp; Outputs'!B$16*'Benefit Calculations'!G29*('Benefit Calculations'!C$4-'Benefit Calculations'!C$5)</f>
        <v>4427.9401511688429</v>
      </c>
      <c r="K29" s="71">
        <f t="shared" si="3"/>
        <v>1.2690528484892802</v>
      </c>
      <c r="L29" s="56">
        <f>K29*'Assumed Values'!$C$8</f>
        <v>9528.0487864575152</v>
      </c>
      <c r="M29" s="57">
        <f t="shared" si="0"/>
        <v>1755.53515229657</v>
      </c>
      <c r="N29" s="55">
        <f>I29*'Inputs &amp; Outputs'!B$16*'Benefit Calculations'!G29*('Benefit Calculations'!D$4-'Benefit Calculations'!D$5)</f>
        <v>1069.2729768151132</v>
      </c>
      <c r="O29" s="71">
        <f t="shared" si="4"/>
        <v>0.30645489114879609</v>
      </c>
      <c r="P29" s="56">
        <f>ABS(O29*'Assumed Values'!$C$7)</f>
        <v>583.79656763845651</v>
      </c>
      <c r="Q29" s="57">
        <f t="shared" si="1"/>
        <v>107.56403742769211</v>
      </c>
      <c r="T29" s="68">
        <f t="shared" si="5"/>
        <v>1.1512644393038991</v>
      </c>
      <c r="U29" s="69">
        <f>T29*'Assumed Values'!$D$8</f>
        <v>0</v>
      </c>
    </row>
    <row r="30" spans="3:21">
      <c r="F30" s="54">
        <f t="shared" si="2"/>
        <v>2044</v>
      </c>
      <c r="G30" s="63">
        <f t="shared" si="6"/>
        <v>111593.65791447659</v>
      </c>
      <c r="H30" s="62">
        <f t="shared" si="8"/>
        <v>1.1047537685142217E-2</v>
      </c>
      <c r="I30" s="54">
        <f>IF(AND(F30&gt;='Inputs &amp; Outputs'!B$13,F30&lt;'Inputs &amp; Outputs'!B$13+'Inputs &amp; Outputs'!B$19),1,0)</f>
        <v>1</v>
      </c>
      <c r="J30" s="55">
        <f>I30*'Inputs &amp; Outputs'!B$16*'Benefit Calculations'!G30*('Benefit Calculations'!C$4-'Benefit Calculations'!C$5)</f>
        <v>4476.8579868564348</v>
      </c>
      <c r="K30" s="71">
        <f t="shared" si="3"/>
        <v>1.2830727576574024</v>
      </c>
      <c r="L30" s="56">
        <f>K30*'Assumed Values'!$C$8</f>
        <v>9633.3102644917763</v>
      </c>
      <c r="M30" s="57">
        <f t="shared" si="0"/>
        <v>1658.812610326316</v>
      </c>
      <c r="N30" s="55">
        <f>I30*'Inputs &amp; Outputs'!B$16*'Benefit Calculations'!G30*('Benefit Calculations'!D$4-'Benefit Calculations'!D$5)</f>
        <v>1081.0858103221822</v>
      </c>
      <c r="O30" s="71">
        <f t="shared" si="4"/>
        <v>0.30984046310755847</v>
      </c>
      <c r="P30" s="56">
        <f>ABS(O30*'Assumed Values'!$C$7)</f>
        <v>590.24608221989888</v>
      </c>
      <c r="Q30" s="57">
        <f t="shared" si="1"/>
        <v>101.63771512592577</v>
      </c>
      <c r="T30" s="68">
        <f t="shared" si="5"/>
        <v>1.1639830765826731</v>
      </c>
      <c r="U30" s="69">
        <f>T30*'Assumed Values'!$D$8</f>
        <v>0</v>
      </c>
    </row>
    <row r="31" spans="3:21">
      <c r="F31" s="54">
        <f t="shared" si="2"/>
        <v>2045</v>
      </c>
      <c r="G31" s="63">
        <f>'Inputs &amp; Outputs'!$B$24</f>
        <v>119198</v>
      </c>
      <c r="H31" s="62">
        <f t="shared" si="8"/>
        <v>1.1047537685142217E-2</v>
      </c>
      <c r="I31" s="54">
        <f>IF(AND(F31&gt;='Inputs &amp; Outputs'!B$13,F31&lt;'Inputs &amp; Outputs'!B$13+'Inputs &amp; Outputs'!B$19),1,0)</f>
        <v>1</v>
      </c>
      <c r="J31" s="55">
        <f>I31*'Inputs &amp; Outputs'!B$16*'Benefit Calculations'!G31*('Benefit Calculations'!C$4-'Benefit Calculations'!C$5)</f>
        <v>4781.9251406408766</v>
      </c>
      <c r="K31" s="71">
        <f t="shared" si="3"/>
        <v>1.3705053622711907</v>
      </c>
      <c r="L31" s="56">
        <f>K31*'Assumed Values'!$C$8</f>
        <v>10289.7542599321</v>
      </c>
      <c r="M31" s="57">
        <f t="shared" si="0"/>
        <v>1655.9339324818327</v>
      </c>
      <c r="N31" s="55">
        <f>I31*'Inputs &amp; Outputs'!B$16*'Benefit Calculations'!G31*('Benefit Calculations'!D$4-'Benefit Calculations'!D$5)</f>
        <v>1154.7543904111649</v>
      </c>
      <c r="O31" s="71">
        <f t="shared" si="4"/>
        <v>0.33095396469393518</v>
      </c>
      <c r="P31" s="56">
        <f>ABS(O31*'Assumed Values'!$C$7)</f>
        <v>630.46730274194647</v>
      </c>
      <c r="Q31" s="57">
        <f t="shared" si="1"/>
        <v>101.46133460116032</v>
      </c>
      <c r="T31" s="68">
        <f t="shared" si="5"/>
        <v>1.2433005365666279</v>
      </c>
      <c r="U31" s="69">
        <f>T31*'Assumed Values'!$D$8</f>
        <v>0</v>
      </c>
    </row>
    <row r="32" spans="3:21">
      <c r="F32" s="54">
        <f t="shared" si="2"/>
        <v>2046</v>
      </c>
      <c r="G32" s="63">
        <f t="shared" si="6"/>
        <v>120514.84439699358</v>
      </c>
      <c r="H32" s="62">
        <f t="shared" si="8"/>
        <v>1.1047537685142217E-2</v>
      </c>
      <c r="I32" s="54">
        <f>IF(AND(F32&gt;='Inputs &amp; Outputs'!B$13,F32&lt;'Inputs &amp; Outputs'!B$13+'Inputs &amp; Outputs'!B$19),1,0)</f>
        <v>1</v>
      </c>
      <c r="J32" s="55">
        <f>I32*'Inputs &amp; Outputs'!B$16*'Benefit Calculations'!G32*('Benefit Calculations'!C$4-'Benefit Calculations'!C$5)</f>
        <v>4834.7536388396356</v>
      </c>
      <c r="K32" s="71">
        <f t="shared" si="3"/>
        <v>1.385646071908571</v>
      </c>
      <c r="L32" s="56">
        <f>K32*'Assumed Values'!$C$8</f>
        <v>10403.430707889551</v>
      </c>
      <c r="M32" s="57">
        <f t="shared" si="0"/>
        <v>1564.6989953318052</v>
      </c>
      <c r="N32" s="55">
        <f>I32*'Inputs &amp; Outputs'!B$16*'Benefit Calculations'!G32*('Benefit Calculations'!D$4-'Benefit Calculations'!D$5)</f>
        <v>1167.5115830563157</v>
      </c>
      <c r="O32" s="71">
        <f t="shared" si="4"/>
        <v>0.33461019109093865</v>
      </c>
      <c r="P32" s="56">
        <f>ABS(O32*'Assumed Values'!$C$7)</f>
        <v>637.4324140282381</v>
      </c>
      <c r="Q32" s="57">
        <f t="shared" si="1"/>
        <v>95.871245344627553</v>
      </c>
      <c r="T32" s="68">
        <f t="shared" si="5"/>
        <v>1.2570359460983054</v>
      </c>
      <c r="U32" s="69">
        <f>T32*'Assumed Values'!$D$8</f>
        <v>0</v>
      </c>
    </row>
    <row r="33" spans="6:21">
      <c r="F33" s="54">
        <f t="shared" si="2"/>
        <v>2047</v>
      </c>
      <c r="G33" s="63">
        <f t="shared" si="6"/>
        <v>121846.23668208842</v>
      </c>
      <c r="H33" s="62">
        <f t="shared" si="8"/>
        <v>1.1047537685142217E-2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123192.33757362654</v>
      </c>
      <c r="H34" s="62">
        <f t="shared" si="8"/>
        <v>1.1047537685142217E-2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124553.30956549195</v>
      </c>
      <c r="H35" s="62">
        <f t="shared" si="8"/>
        <v>1.1047537685142217E-2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125929.3169467259</v>
      </c>
      <c r="H36" s="62">
        <f t="shared" si="8"/>
        <v>1.1047537685142217E-2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83134.521136776457</v>
      </c>
      <c r="K37" s="55">
        <f t="shared" ref="K37:Q37" si="9">SUM(K4:K36)</f>
        <v>23.826451409594831</v>
      </c>
      <c r="L37" s="58">
        <f t="shared" si="9"/>
        <v>178888.99718323798</v>
      </c>
      <c r="M37" s="59">
        <f t="shared" si="9"/>
        <v>53673.377562810361</v>
      </c>
      <c r="N37" s="55">
        <f t="shared" si="9"/>
        <v>20075.5868094908</v>
      </c>
      <c r="O37" s="55">
        <f t="shared" si="9"/>
        <v>5.7536867608639559</v>
      </c>
      <c r="P37" s="55">
        <f t="shared" si="9"/>
        <v>10960.773279445835</v>
      </c>
      <c r="Q37" s="59">
        <f t="shared" si="9"/>
        <v>3288.6411790069747</v>
      </c>
      <c r="T37" s="68">
        <f>SUM(T4:T36)</f>
        <v>21.614975495561879</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55</v>
      </c>
      <c r="E2" s="92" t="s">
        <v>115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55</v>
      </c>
      <c r="E21" s="92" t="s">
        <v>115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55</v>
      </c>
      <c r="E2" s="92" t="s">
        <v>115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55</v>
      </c>
      <c r="E21" s="92" t="s">
        <v>115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35A3F9-EA35-4F64-8B72-60422B5A3069}"/>
</file>

<file path=customXml/itemProps2.xml><?xml version="1.0" encoding="utf-8"?>
<ds:datastoreItem xmlns:ds="http://schemas.openxmlformats.org/officeDocument/2006/customXml" ds:itemID="{7BD15651-5678-4C06-87BF-B2AFED993F1E}"/>
</file>

<file path=customXml/itemProps3.xml><?xml version="1.0" encoding="utf-8"?>
<ds:datastoreItem xmlns:ds="http://schemas.openxmlformats.org/officeDocument/2006/customXml" ds:itemID="{5D515842-946E-4A3E-80A4-0F3B5DF9A2B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