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8_IH10/"/>
    </mc:Choice>
  </mc:AlternateContent>
  <xr:revisionPtr revIDLastSave="11" documentId="8_{DCDF1F1D-9E65-46C8-B61D-B8BDE84D52CD}" xr6:coauthVersionLast="40" xr6:coauthVersionMax="40" xr10:uidLastSave="{17CB15E1-2F62-482D-BB98-A1C91FD13582}"/>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10" i="19"/>
  <c r="G13" i="19"/>
  <c r="G14" i="19"/>
  <c r="G15" i="19"/>
  <c r="G16" i="19"/>
  <c r="G17" i="19"/>
  <c r="G18" i="19"/>
  <c r="G19" i="19"/>
  <c r="G20" i="19"/>
  <c r="G21" i="19"/>
  <c r="G22" i="19"/>
  <c r="G23" i="19"/>
  <c r="G24" i="19"/>
  <c r="G25" i="19"/>
  <c r="G26" i="19"/>
  <c r="G27" i="19"/>
  <c r="G28" i="19"/>
  <c r="G29" i="19"/>
  <c r="G30" i="19"/>
  <c r="G33" i="19"/>
  <c r="G34" i="19"/>
  <c r="G35" i="19"/>
  <c r="G36"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4" i="19"/>
  <c r="P4"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4" i="19"/>
  <c r="T4"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U4" i="19"/>
  <c r="P11" i="19"/>
  <c r="Q11" i="19"/>
  <c r="Q4" i="19"/>
  <c r="H11" i="19"/>
  <c r="L4" i="19"/>
  <c r="H5" i="19"/>
  <c r="G5" i="19"/>
  <c r="H7" i="19"/>
  <c r="H8" i="19"/>
  <c r="H9" i="19"/>
  <c r="G6" i="19"/>
  <c r="J5" i="19"/>
  <c r="N5" i="19"/>
  <c r="M4" i="19"/>
  <c r="O5" i="19"/>
  <c r="T5" i="19"/>
  <c r="K5" i="19"/>
  <c r="G7" i="19"/>
  <c r="J6" i="19"/>
  <c r="N6" i="19"/>
  <c r="O6" i="19"/>
  <c r="P6" i="19"/>
  <c r="Q6" i="19"/>
  <c r="L5" i="19"/>
  <c r="U5" i="19"/>
  <c r="N7" i="19"/>
  <c r="G8" i="19"/>
  <c r="J7" i="19"/>
  <c r="P5" i="19"/>
  <c r="K6" i="19"/>
  <c r="L6" i="19"/>
  <c r="M6" i="19"/>
  <c r="T6" i="19"/>
  <c r="U6" i="19"/>
  <c r="K7" i="19"/>
  <c r="L7" i="19"/>
  <c r="M7" i="19"/>
  <c r="T7" i="19"/>
  <c r="U7" i="19"/>
  <c r="O7" i="19"/>
  <c r="J8" i="19"/>
  <c r="N8" i="19"/>
  <c r="O8" i="19"/>
  <c r="P8" i="19"/>
  <c r="Q8" i="19"/>
  <c r="G9" i="19"/>
  <c r="M5" i="19"/>
  <c r="Q5" i="19"/>
  <c r="K8" i="19"/>
  <c r="T8" i="19"/>
  <c r="P7" i="19"/>
  <c r="G10" i="19"/>
  <c r="N9" i="19"/>
  <c r="J9" i="19"/>
  <c r="N10" i="19"/>
  <c r="O10" i="19"/>
  <c r="P10" i="19"/>
  <c r="Q10" i="19"/>
  <c r="J10" i="19"/>
  <c r="Q7" i="19"/>
  <c r="O9" i="19"/>
  <c r="N37" i="19"/>
  <c r="U8" i="19"/>
  <c r="K9" i="19"/>
  <c r="L9" i="19"/>
  <c r="M9" i="19"/>
  <c r="T9" i="19"/>
  <c r="U9" i="19"/>
  <c r="L8" i="19"/>
  <c r="P9" i="19"/>
  <c r="O37" i="19"/>
  <c r="B38" i="11"/>
  <c r="M8" i="19"/>
  <c r="T10" i="19"/>
  <c r="K10" i="19"/>
  <c r="J37" i="19"/>
  <c r="Q9" i="19"/>
  <c r="Q37" i="19"/>
  <c r="B31" i="11"/>
  <c r="P37" i="19"/>
  <c r="L10" i="19"/>
  <c r="K37" i="19"/>
  <c r="B37" i="11"/>
  <c r="U10" i="19"/>
  <c r="U37" i="19"/>
  <c r="T37" i="19"/>
  <c r="M10" i="19"/>
  <c r="M37" i="19"/>
  <c r="B30" i="11"/>
  <c r="B34" i="11"/>
  <c r="L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<sst xmlns="http://schemas.openxmlformats.org/spreadsheetml/2006/main" count="263" uniqueCount="131">
  <si>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</si>
  <si>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</si>
  <si>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</si>
  <si>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</si>
  <si>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</si>
  <si>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</si>
  <si>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</si>
  <si>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</si>
  <si>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</si>
  <si>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</si>
  <si>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</si>
  <si>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</si>
  <si>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</si>
  <si>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</si>
  <si>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</si>
  <si>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</si>
  <si>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</si>
  <si>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</si>
  <si>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</si>
  <si>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</si>
  <si>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</si>
  <si>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</si>
  <si>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</si>
  <si>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</si>
  <si>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</si>
  <si>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</si>
  <si>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</si>
  <si>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</si>
  <si>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</si>
  <si>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</si>
  <si>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</si>
  <si>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</si>
  <si>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</si>
  <si>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</si>
  <si>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</si>
  <si>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</si>
  <si>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</si>
  <si>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</si>
  <si>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</si>
  <si>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</si>
  <si>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</si>
  <si>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</si>
  <si>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</si>
  <si>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</si>
  <si>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</si>
  <si>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</si>
  <si>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</si>
  <si>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10/FM 1406 Overpass Reversal</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</si>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</sst>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ht="28.9">
      <c r="A6" s="5" t="s">
        <v>6</v>
      </c>
      <c r="B6" s="97" t="s">
        <v>47</v>
      </c>
      <c r="D6" s="5"/>
      <c r="E6" s="49" t="s">
        <v>48</v>
      </c>
    </row>
    <row r="7" spans="1:5">
      <c r="A7" s="5" t="s">
        <v>49</v>
      </c>
      <c r="B7" s="5">
        <v>246</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2027</v>
      </c>
    </row>
    <row r="14" spans="1:5">
      <c r="A14" s="5" t="s">
        <v>59</v>
      </c>
      <c r="B14" s="5" t="s">
        <v>60</v>
      </c>
    </row>
    <row r="15" spans="1:5">
      <c r="A15" s="85" t="s">
        <v>61</v>
      </c>
      <c r="B15" s="8" t="s">
        <v>62</v>
      </c>
    </row>
    <row r="16" spans="1:5">
      <c r="A16" s="85" t="s">
        <v>63</v>
      </c>
      <c r="B16" s="8">
        <v>0.96</v>
      </c>
    </row>
    <row r="17" spans="1:2">
      <c r="A17" s="86" t="s">
        <v>64</v>
      </c>
      <c r="B17" s="8">
        <v>75</v>
      </c>
    </row>
    <row r="18" spans="1:2">
      <c r="A18" s="86" t="s">
        <v>65</v>
      </c>
      <c r="B18" s="8">
        <v>53</v>
      </c>
    </row>
    <row r="19" spans="1:2">
      <c r="A19" s="76" t="s">
        <v>66</v>
      </c>
      <c r="B19" s="77">
        <f>VLOOKUP(B14,'Service Life'!C6:D8,2,FALSE)</f>
        <v>20</v>
      </c>
    </row>
    <row r="21" spans="1:2">
      <c r="A21" s="81" t="s">
        <v>67</v>
      </c>
    </row>
    <row r="22" spans="1:2" ht="20.25" customHeight="1">
      <c r="A22" s="86" t="s">
        <v>68</v>
      </c>
      <c r="B22" s="95">
        <v>75074</v>
      </c>
    </row>
    <row r="23" spans="1:2" ht="28.9">
      <c r="A23" s="94" t="s">
        <v>69</v>
      </c>
      <c r="B23" s="96">
        <v>88967</v>
      </c>
    </row>
    <row r="24" spans="1:2" ht="28.9">
      <c r="A24" s="94" t="s">
        <v>70</v>
      </c>
      <c r="B24" s="96">
        <v>119615</v>
      </c>
    </row>
    <row r="27" spans="1:2" ht="18">
      <c r="A27" s="79" t="s">
        <v>71</v>
      </c>
      <c r="B27" s="80"/>
    </row>
    <row r="29" spans="1:2">
      <c r="A29" s="87" t="s">
        <v>72</v>
      </c>
    </row>
    <row r="30" spans="1:2">
      <c r="A30" s="84" t="s">
        <v>73</v>
      </c>
      <c r="B30" s="35">
        <f>'Benefit Calculations'!M37</f>
        <v>51049.19101255008</v>
      </c>
    </row>
    <row r="31" spans="1:2">
      <c r="A31" s="84" t="s">
        <v>74</v>
      </c>
      <c r="B31" s="35">
        <f>'Benefit Calculations'!Q37</f>
        <v>3127.8536835585469</v>
      </c>
    </row>
    <row r="32" spans="1:2">
      <c r="B32" s="88"/>
    </row>
    <row r="33" spans="1:9">
      <c r="A33" s="87" t="s">
        <v>75</v>
      </c>
      <c r="B33" s="88"/>
    </row>
    <row r="34" spans="1:9">
      <c r="A34" s="84" t="s">
        <v>76</v>
      </c>
      <c r="B34" s="35">
        <f>$B$30+$B$31</f>
        <v>54177.044696108627</v>
      </c>
    </row>
    <row r="35" spans="1:9">
      <c r="I35" s="89"/>
    </row>
    <row r="36" spans="1:9">
      <c r="A36" s="87" t="s">
        <v>77</v>
      </c>
    </row>
    <row r="37" spans="1:9">
      <c r="A37" s="84" t="s">
        <v>78</v>
      </c>
      <c r="B37" s="91">
        <f>'Benefit Calculations'!K37</f>
        <v>22.710134716747014</v>
      </c>
    </row>
    <row r="38" spans="1:9">
      <c r="A38" s="84" t="s">
        <v>79</v>
      </c>
      <c r="B38" s="91">
        <f>'Benefit Calculations'!O37</f>
        <v>5.4841150791160205</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75074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6.8886503577199998E-2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1.26139000058E-2</v>
      </c>
      <c r="F5" s="54">
        <f t="shared" ref="F5:F36" si="2">F4+1</f>
        <v>2019</v>
      </c>
      <c r="G5" s="63">
        <f>G4+G4*H5</f>
        <v>76917.251060372102</v>
      </c>
      <c r="H5" s="62">
        <f>$C$9</f>
        <v>2.4552455715322274E-2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78805.758460776211</v>
      </c>
      <c r="H6" s="62">
        <f t="shared" ref="H6:H11" si="7">$C$9</f>
        <v>2.4552455715322274E-2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80740.633355496801</v>
      </c>
      <c r="H7" s="62">
        <f t="shared" si="7"/>
        <v>2.4552455715322274E-2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82723.014180384707</v>
      </c>
      <c r="H8" s="62">
        <f t="shared" si="7"/>
        <v>2.4552455715322274E-2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2.4552455715322274E-2</v>
      </c>
      <c r="F9" s="54">
        <f t="shared" si="2"/>
        <v>2023</v>
      </c>
      <c r="G9" s="63">
        <f t="shared" si="6"/>
        <v>84754.067322686577</v>
      </c>
      <c r="H9" s="62">
        <f t="shared" si="7"/>
        <v>2.4552455715322274E-2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1.1910885812265182E-2</v>
      </c>
      <c r="F10" s="54">
        <f t="shared" si="2"/>
        <v>2024</v>
      </c>
      <c r="G10" s="63">
        <f t="shared" si="6"/>
        <v>86834.987807320285</v>
      </c>
      <c r="H10" s="62">
        <f t="shared" si="7"/>
        <v>2.4552455715322274E-2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1.7401673660887518E-2</v>
      </c>
      <c r="F11" s="54">
        <f t="shared" si="2"/>
        <v>2025</v>
      </c>
      <c r="G11" s="63">
        <f>'Inputs &amp; Outputs'!$B$23</f>
        <v>88967</v>
      </c>
      <c r="H11" s="62">
        <f t="shared" si="7"/>
        <v>2.4552455715322274E-2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90026.675778059798</v>
      </c>
      <c r="H12" s="62">
        <f>$C$10</f>
        <v>1.1910885812265182E-2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91098.973233310084</v>
      </c>
      <c r="H13" s="62">
        <f t="shared" ref="H13:H36" si="8">$C$10</f>
        <v>1.1910885812265182E-2</v>
      </c>
      <c r="I13" s="54">
        <f>IF(AND(F13&gt;='Inputs &amp; Outputs'!B$13,F13&lt;'Inputs &amp; Outputs'!B$13+'Inputs &amp; Outputs'!B$19),1,0)</f>
        <v>1</v>
      </c>
      <c r="J13" s="55">
        <f>I13*'Inputs &amp; Outputs'!B$16*'Benefit Calculations'!G13*('Benefit Calculations'!C$4-'Benefit Calculations'!C$5)</f>
        <v>3508.47607825046</v>
      </c>
      <c r="K13" s="71">
        <f t="shared" si="3"/>
        <v>1.0055333651664047</v>
      </c>
      <c r="L13" s="56">
        <f>K13*'Assumed Values'!$C$8</f>
        <v>7549.5445056693661</v>
      </c>
      <c r="M13" s="57">
        <f t="shared" si="0"/>
        <v>4106.4519977743303</v>
      </c>
      <c r="N13" s="55">
        <f>I13*'Inputs &amp; Outputs'!B$16*'Benefit Calculations'!G13*('Benefit Calculations'!D$4-'Benefit Calculations'!D$5)</f>
        <v>847.23788764064363</v>
      </c>
      <c r="O13" s="71">
        <f t="shared" si="4"/>
        <v>0.24281937378367272</v>
      </c>
      <c r="P13" s="56">
        <f>ABS(O13*'Assumed Values'!$C$7)</f>
        <v>462.57090705789653</v>
      </c>
      <c r="Q13" s="57">
        <f t="shared" si="1"/>
        <v>251.60792468654574</v>
      </c>
      <c r="T13" s="68">
        <f t="shared" si="5"/>
        <v>0.91220378034511951</v>
      </c>
      <c r="U13" s="69">
        <f>T13*'Assumed Values'!$D$8</f>
        <v>0</v>
      </c>
    </row>
    <row r="14" spans="2:21">
      <c r="C14" s="38"/>
      <c r="F14" s="54">
        <f t="shared" si="2"/>
        <v>2028</v>
      </c>
      <c r="G14" s="63">
        <f t="shared" si="6"/>
        <v>92184.042701106649</v>
      </c>
      <c r="H14" s="62">
        <f t="shared" si="8"/>
        <v>1.1910885812265182E-2</v>
      </c>
      <c r="I14" s="54">
        <f>IF(AND(F14&gt;='Inputs &amp; Outputs'!B$13,F14&lt;'Inputs &amp; Outputs'!B$13+'Inputs &amp; Outputs'!B$19),1,0)</f>
        <v>1</v>
      </c>
      <c r="J14" s="55">
        <f>I14*'Inputs &amp; Outputs'!B$16*'Benefit Calculations'!G14*('Benefit Calculations'!C$4-'Benefit Calculations'!C$5)</f>
        <v>3550.2651361935659</v>
      </c>
      <c r="K14" s="71">
        <f t="shared" si="3"/>
        <v>1.0175101582593247</v>
      </c>
      <c r="L14" s="56">
        <f>K14*'Assumed Values'!$C$8</f>
        <v>7639.4662682110093</v>
      </c>
      <c r="M14" s="57">
        <f t="shared" si="0"/>
        <v>3883.5172697321209</v>
      </c>
      <c r="N14" s="55">
        <f>I14*'Inputs &amp; Outputs'!B$16*'Benefit Calculations'!G14*('Benefit Calculations'!D$4-'Benefit Calculations'!D$5)</f>
        <v>857.32924137615635</v>
      </c>
      <c r="O14" s="71">
        <f t="shared" si="4"/>
        <v>0.24571156761781585</v>
      </c>
      <c r="P14" s="56">
        <f>ABS(O14*'Assumed Values'!$C$7)</f>
        <v>468.08053631193917</v>
      </c>
      <c r="Q14" s="57">
        <f t="shared" si="1"/>
        <v>237.94840929621336</v>
      </c>
      <c r="T14" s="68">
        <f t="shared" si="5"/>
        <v>0.9230689354103272</v>
      </c>
      <c r="U14" s="69">
        <f>T14*'Assumed Values'!$D$8</f>
        <v>0</v>
      </c>
    </row>
    <row r="15" spans="2:21">
      <c r="C15" s="1"/>
      <c r="F15" s="54">
        <f t="shared" si="2"/>
        <v>2029</v>
      </c>
      <c r="G15" s="63">
        <f t="shared" si="6"/>
        <v>93282.036307432514</v>
      </c>
      <c r="H15" s="62">
        <f t="shared" si="8"/>
        <v>1.1910885812265182E-2</v>
      </c>
      <c r="I15" s="54">
        <f>IF(AND(F15&gt;='Inputs &amp; Outputs'!B$13,F15&lt;'Inputs &amp; Outputs'!B$13+'Inputs &amp; Outputs'!B$19),1,0)</f>
        <v>1</v>
      </c>
      <c r="J15" s="55">
        <f>I15*'Inputs &amp; Outputs'!B$16*'Benefit Calculations'!G15*('Benefit Calculations'!C$4-'Benefit Calculations'!C$5)</f>
        <v>3592.5519388340335</v>
      </c>
      <c r="K15" s="71">
        <f t="shared" si="3"/>
        <v>1.0296296055671714</v>
      </c>
      <c r="L15" s="56">
        <f>K15*'Assumed Values'!$C$8</f>
        <v>7730.4590785983228</v>
      </c>
      <c r="M15" s="57">
        <f t="shared" si="0"/>
        <v>3672.6854210110837</v>
      </c>
      <c r="N15" s="55">
        <f>I15*'Inputs &amp; Outputs'!B$16*'Benefit Calculations'!G15*('Benefit Calculations'!D$4-'Benefit Calculations'!D$5)</f>
        <v>867.54079207370364</v>
      </c>
      <c r="O15" s="71">
        <f t="shared" si="4"/>
        <v>0.24863821004246431</v>
      </c>
      <c r="P15" s="56">
        <f>ABS(O15*'Assumed Values'!$C$7)</f>
        <v>473.6557901308945</v>
      </c>
      <c r="Q15" s="57">
        <f t="shared" si="1"/>
        <v>225.03045385845854</v>
      </c>
      <c r="T15" s="68">
        <f t="shared" si="5"/>
        <v>0.9340635040968488</v>
      </c>
      <c r="U15" s="69">
        <f>T15*'Assumed Values'!$D$8</f>
        <v>0</v>
      </c>
    </row>
    <row r="16" spans="2:21">
      <c r="C16" s="1"/>
      <c r="F16" s="54">
        <f t="shared" si="2"/>
        <v>2030</v>
      </c>
      <c r="G16" s="63">
        <f t="shared" si="6"/>
        <v>94393.107990225923</v>
      </c>
      <c r="H16" s="62">
        <f t="shared" si="8"/>
        <v>1.1910885812265182E-2</v>
      </c>
      <c r="I16" s="54">
        <f>IF(AND(F16&gt;='Inputs &amp; Outputs'!B$13,F16&lt;'Inputs &amp; Outputs'!B$13+'Inputs &amp; Outputs'!B$19),1,0)</f>
        <v>1</v>
      </c>
      <c r="J16" s="55">
        <f>I16*'Inputs &amp; Outputs'!B$16*'Benefit Calculations'!G16*('Benefit Calculations'!C$4-'Benefit Calculations'!C$5)</f>
        <v>3635.3424147521177</v>
      </c>
      <c r="K16" s="71">
        <f t="shared" si="3"/>
        <v>1.0418934062280096</v>
      </c>
      <c r="L16" s="56">
        <f>K16*'Assumed Values'!$C$8</f>
        <v>7822.535693959896</v>
      </c>
      <c r="M16" s="57">
        <f t="shared" si="0"/>
        <v>3473.2993997057183</v>
      </c>
      <c r="N16" s="55">
        <f>I16*'Inputs &amp; Outputs'!B$16*'Benefit Calculations'!G16*('Benefit Calculations'!D$4-'Benefit Calculations'!D$5)</f>
        <v>877.8739713855756</v>
      </c>
      <c r="O16" s="71">
        <f t="shared" si="4"/>
        <v>0.25159971137084608</v>
      </c>
      <c r="P16" s="56">
        <f>ABS(O16*'Assumed Values'!$C$7)</f>
        <v>479.29745016146177</v>
      </c>
      <c r="Q16" s="57">
        <f t="shared" si="1"/>
        <v>212.81379990527932</v>
      </c>
      <c r="T16" s="68">
        <f t="shared" si="5"/>
        <v>0.94518902783555059</v>
      </c>
      <c r="U16" s="69">
        <f>T16*'Assumed Values'!$D$8</f>
        <v>0</v>
      </c>
    </row>
    <row r="17" spans="3:21">
      <c r="C17" s="1"/>
      <c r="F17" s="54">
        <f t="shared" si="2"/>
        <v>2031</v>
      </c>
      <c r="G17" s="63">
        <f t="shared" si="6"/>
        <v>95517.41352096232</v>
      </c>
      <c r="H17" s="62">
        <f t="shared" si="8"/>
        <v>1.1910885812265182E-2</v>
      </c>
      <c r="I17" s="54">
        <f>IF(AND(F17&gt;='Inputs &amp; Outputs'!B$13,F17&lt;'Inputs &amp; Outputs'!B$13+'Inputs &amp; Outputs'!B$19),1,0)</f>
        <v>1</v>
      </c>
      <c r="J17" s="55">
        <f>I17*'Inputs &amp; Outputs'!B$16*'Benefit Calculations'!G17*('Benefit Calculations'!C$4-'Benefit Calculations'!C$5)</f>
        <v>3678.6425631427146</v>
      </c>
      <c r="K17" s="71">
        <f t="shared" si="3"/>
        <v>1.0543032796181433</v>
      </c>
      <c r="L17" s="56">
        <f>K17*'Assumed Values'!$C$8</f>
        <v>7915.7090233730196</v>
      </c>
      <c r="M17" s="57">
        <f t="shared" si="0"/>
        <v>3284.7378245303003</v>
      </c>
      <c r="N17" s="55">
        <f>I17*'Inputs &amp; Outputs'!B$16*'Benefit Calculations'!G17*('Benefit Calculations'!D$4-'Benefit Calculations'!D$5)</f>
        <v>888.33022801630898</v>
      </c>
      <c r="O17" s="71">
        <f t="shared" si="4"/>
        <v>0.25459648680338315</v>
      </c>
      <c r="P17" s="56">
        <f>ABS(O17*'Assumed Values'!$C$7)</f>
        <v>485.00630736044491</v>
      </c>
      <c r="Q17" s="57">
        <f t="shared" si="1"/>
        <v>201.2603745562854</v>
      </c>
      <c r="T17" s="68">
        <f t="shared" si="5"/>
        <v>0.95644706641710586</v>
      </c>
      <c r="U17" s="69">
        <f>T17*'Assumed Values'!$D$8</f>
        <v>0</v>
      </c>
    </row>
    <row r="18" spans="3:21">
      <c r="F18" s="54">
        <f t="shared" si="2"/>
        <v>2032</v>
      </c>
      <c r="G18" s="63">
        <f t="shared" si="6"/>
        <v>96655.110526493416</v>
      </c>
      <c r="H18" s="62">
        <f t="shared" si="8"/>
        <v>1.1910885812265182E-2</v>
      </c>
      <c r="I18" s="54">
        <f>IF(AND(F18&gt;='Inputs &amp; Outputs'!B$13,F18&lt;'Inputs &amp; Outputs'!B$13+'Inputs &amp; Outputs'!B$19),1,0)</f>
        <v>1</v>
      </c>
      <c r="J18" s="55">
        <f>I18*'Inputs &amp; Outputs'!B$16*'Benefit Calculations'!G18*('Benefit Calculations'!C$4-'Benefit Calculations'!C$5)</f>
        <v>3722.4584546564461</v>
      </c>
      <c r="K18" s="71">
        <f t="shared" si="3"/>
        <v>1.0668609655931718</v>
      </c>
      <c r="L18" s="56">
        <f>K18*'Assumed Values'!$C$8</f>
        <v>8009.9921296735338</v>
      </c>
      <c r="M18" s="57">
        <f t="shared" si="0"/>
        <v>3106.4130483004765</v>
      </c>
      <c r="N18" s="55">
        <f>I18*'Inputs &amp; Outputs'!B$16*'Benefit Calculations'!G18*('Benefit Calculations'!D$4-'Benefit Calculations'!D$5)</f>
        <v>898.91102792579477</v>
      </c>
      <c r="O18" s="71">
        <f t="shared" si="4"/>
        <v>0.25762895648590217</v>
      </c>
      <c r="P18" s="56">
        <f>ABS(O18*'Assumed Values'!$C$7)</f>
        <v>490.78316210564361</v>
      </c>
      <c r="Q18" s="57">
        <f t="shared" si="1"/>
        <v>190.33417186556923</v>
      </c>
      <c r="T18" s="68">
        <f t="shared" si="5"/>
        <v>0.96783919821067599</v>
      </c>
      <c r="U18" s="69">
        <f>T18*'Assumed Values'!$D$8</f>
        <v>0</v>
      </c>
    </row>
    <row r="19" spans="3:21">
      <c r="F19" s="54">
        <f t="shared" si="2"/>
        <v>2033</v>
      </c>
      <c r="G19" s="63">
        <f t="shared" si="6"/>
        <v>97806.358511146347</v>
      </c>
      <c r="H19" s="62">
        <f t="shared" si="8"/>
        <v>1.1910885812265182E-2</v>
      </c>
      <c r="I19" s="54">
        <f>IF(AND(F19&gt;='Inputs &amp; Outputs'!B$13,F19&lt;'Inputs &amp; Outputs'!B$13+'Inputs &amp; Outputs'!B$19),1,0)</f>
        <v>1</v>
      </c>
      <c r="J19" s="55">
        <f>I19*'Inputs &amp; Outputs'!B$16*'Benefit Calculations'!G19*('Benefit Calculations'!C$4-'Benefit Calculations'!C$5)</f>
        <v>3766.7962322507601</v>
      </c>
      <c r="K19" s="71">
        <f t="shared" si="3"/>
        <v>1.0795682247319149</v>
      </c>
      <c r="L19" s="56">
        <f>K19*'Assumed Values'!$C$8</f>
        <v>8105.3982312872176</v>
      </c>
      <c r="M19" s="57">
        <f t="shared" si="0"/>
        <v>2937.7693265462744</v>
      </c>
      <c r="N19" s="55">
        <f>I19*'Inputs &amp; Outputs'!B$16*'Benefit Calculations'!G19*('Benefit Calculations'!D$4-'Benefit Calculations'!D$5)</f>
        <v>909.61785453480479</v>
      </c>
      <c r="O19" s="71">
        <f t="shared" si="4"/>
        <v>0.26069754556853869</v>
      </c>
      <c r="P19" s="56">
        <f>ABS(O19*'Assumed Values'!$C$7)</f>
        <v>496.62882430806621</v>
      </c>
      <c r="Q19" s="57">
        <f t="shared" si="1"/>
        <v>180.00114061012334</v>
      </c>
      <c r="T19" s="68">
        <f t="shared" si="5"/>
        <v>0.97936702038519763</v>
      </c>
      <c r="U19" s="69">
        <f>T19*'Assumed Values'!$D$8</f>
        <v>0</v>
      </c>
    </row>
    <row r="20" spans="3:21">
      <c r="F20" s="54">
        <f t="shared" si="2"/>
        <v>2034</v>
      </c>
      <c r="G20" s="63">
        <f t="shared" si="6"/>
        <v>98971.318879086088</v>
      </c>
      <c r="H20" s="62">
        <f t="shared" si="8"/>
        <v>1.1910885812265182E-2</v>
      </c>
      <c r="I20" s="54">
        <f>IF(AND(F20&gt;='Inputs &amp; Outputs'!B$13,F20&lt;'Inputs &amp; Outputs'!B$13+'Inputs &amp; Outputs'!B$19),1,0)</f>
        <v>1</v>
      </c>
      <c r="J20" s="55">
        <f>I20*'Inputs &amp; Outputs'!B$16*'Benefit Calculations'!G20*('Benefit Calculations'!C$4-'Benefit Calculations'!C$5)</f>
        <v>3811.66211205117</v>
      </c>
      <c r="K20" s="71">
        <f t="shared" si="3"/>
        <v>1.092426838583247</v>
      </c>
      <c r="L20" s="56">
        <f>K20*'Assumed Values'!$C$8</f>
        <v>8201.9407040830174</v>
      </c>
      <c r="M20" s="57">
        <f t="shared" si="0"/>
        <v>2778.2810855491057</v>
      </c>
      <c r="N20" s="55">
        <f>I20*'Inputs &amp; Outputs'!B$16*'Benefit Calculations'!G20*('Benefit Calculations'!D$4-'Benefit Calculations'!D$5)</f>
        <v>920.45220893296653</v>
      </c>
      <c r="O20" s="71">
        <f t="shared" si="4"/>
        <v>0.26380268426534342</v>
      </c>
      <c r="P20" s="56">
        <f>ABS(O20*'Assumed Values'!$C$7)</f>
        <v>502.54411352547925</v>
      </c>
      <c r="Q20" s="57">
        <f t="shared" si="1"/>
        <v>170.22907817010102</v>
      </c>
      <c r="T20" s="68">
        <f t="shared" si="5"/>
        <v>0.99103214913330417</v>
      </c>
      <c r="U20" s="69">
        <f>T20*'Assumed Values'!$D$8</f>
        <v>0</v>
      </c>
    </row>
    <row r="21" spans="3:21">
      <c r="F21" s="54">
        <f t="shared" si="2"/>
        <v>2035</v>
      </c>
      <c r="G21" s="63">
        <f t="shared" si="6"/>
        <v>100150.15495694417</v>
      </c>
      <c r="H21" s="62">
        <f t="shared" si="8"/>
        <v>1.1910885812265182E-2</v>
      </c>
      <c r="I21" s="54">
        <f>IF(AND(F21&gt;='Inputs &amp; Outputs'!B$13,F21&lt;'Inputs &amp; Outputs'!B$13+'Inputs &amp; Outputs'!B$19),1,0)</f>
        <v>1</v>
      </c>
      <c r="J21" s="55">
        <f>I21*'Inputs &amp; Outputs'!B$16*'Benefit Calculations'!G21*('Benefit Calculations'!C$4-'Benefit Calculations'!C$5)</f>
        <v>3857.0623842227487</v>
      </c>
      <c r="K21" s="71">
        <f t="shared" si="3"/>
        <v>1.1054386099158655</v>
      </c>
      <c r="L21" s="56">
        <f>K21*'Assumed Values'!$C$8</f>
        <v>8299.6330832483181</v>
      </c>
      <c r="M21" s="57">
        <f t="shared" si="0"/>
        <v>2627.4512844050996</v>
      </c>
      <c r="N21" s="55">
        <f>I21*'Inputs &amp; Outputs'!B$16*'Benefit Calculations'!G21*('Benefit Calculations'!D$4-'Benefit Calculations'!D$5)</f>
        <v>931.4156100892144</v>
      </c>
      <c r="O21" s="71">
        <f t="shared" si="4"/>
        <v>0.26694480791459696</v>
      </c>
      <c r="P21" s="56">
        <f>ABS(O21*'Assumed Values'!$C$7)</f>
        <v>508.52985907730721</v>
      </c>
      <c r="Q21" s="57">
        <f t="shared" si="1"/>
        <v>160.98753017019837</v>
      </c>
      <c r="T21" s="68">
        <f t="shared" si="5"/>
        <v>1.0028362198979146</v>
      </c>
      <c r="U21" s="69">
        <f>T21*'Assumed Values'!$D$8</f>
        <v>0</v>
      </c>
    </row>
    <row r="22" spans="3:21">
      <c r="F22" s="54">
        <f t="shared" si="2"/>
        <v>2036</v>
      </c>
      <c r="G22" s="63">
        <f t="shared" si="6"/>
        <v>101343.032016717</v>
      </c>
      <c r="H22" s="62">
        <f t="shared" si="8"/>
        <v>1.1910885812265182E-2</v>
      </c>
      <c r="I22" s="54">
        <f>IF(AND(F22&gt;='Inputs &amp; Outputs'!B$13,F22&lt;'Inputs &amp; Outputs'!B$13+'Inputs &amp; Outputs'!B$19),1,0)</f>
        <v>1</v>
      </c>
      <c r="J22" s="55">
        <f>I22*'Inputs &amp; Outputs'!B$16*'Benefit Calculations'!G22*('Benefit Calculations'!C$4-'Benefit Calculations'!C$5)</f>
        <v>3903.0034138520095</v>
      </c>
      <c r="K22" s="71">
        <f t="shared" si="3"/>
        <v>1.1186053629710428</v>
      </c>
      <c r="L22" s="56">
        <f>K22*'Assumed Values'!$C$8</f>
        <v>8398.4890651865899</v>
      </c>
      <c r="M22" s="57">
        <f t="shared" si="0"/>
        <v>2484.8098660102232</v>
      </c>
      <c r="N22" s="55">
        <f>I22*'Inputs &amp; Outputs'!B$16*'Benefit Calculations'!G22*('Benefit Calculations'!D$4-'Benefit Calculations'!D$5)</f>
        <v>942.50959506474828</v>
      </c>
      <c r="O22" s="71">
        <f t="shared" si="4"/>
        <v>0.27012435703984478</v>
      </c>
      <c r="P22" s="56">
        <f>ABS(O22*'Assumed Values'!$C$7)</f>
        <v>514.58690016090429</v>
      </c>
      <c r="Q22" s="57">
        <f t="shared" si="1"/>
        <v>152.24769556939643</v>
      </c>
      <c r="T22" s="68">
        <f t="shared" si="5"/>
        <v>1.0147808876015225</v>
      </c>
      <c r="U22" s="69">
        <f>T22*'Assumed Values'!$D$8</f>
        <v>0</v>
      </c>
    </row>
    <row r="23" spans="3:21">
      <c r="F23" s="54">
        <f t="shared" si="2"/>
        <v>2037</v>
      </c>
      <c r="G23" s="63">
        <f t="shared" si="6"/>
        <v>102550.11729893685</v>
      </c>
      <c r="H23" s="62">
        <f t="shared" si="8"/>
        <v>1.1910885812265182E-2</v>
      </c>
      <c r="I23" s="54">
        <f>IF(AND(F23&gt;='Inputs &amp; Outputs'!B$13,F23&lt;'Inputs &amp; Outputs'!B$13+'Inputs &amp; Outputs'!B$19),1,0)</f>
        <v>1</v>
      </c>
      <c r="J23" s="55">
        <f>I23*'Inputs &amp; Outputs'!B$16*'Benefit Calculations'!G23*('Benefit Calculations'!C$4-'Benefit Calculations'!C$5)</f>
        <v>3949.4916418392818</v>
      </c>
      <c r="K23" s="71">
        <f t="shared" si="3"/>
        <v>1.1319289437183782</v>
      </c>
      <c r="L23" s="56">
        <f>K23*'Assumed Values'!$C$8</f>
        <v>8498.5225094375837</v>
      </c>
      <c r="M23" s="57">
        <f t="shared" si="0"/>
        <v>2349.9122921396829</v>
      </c>
      <c r="N23" s="55">
        <f>I23*'Inputs &amp; Outputs'!B$16*'Benefit Calculations'!G23*('Benefit Calculations'!D$4-'Benefit Calculations'!D$5)</f>
        <v>953.73571922852886</v>
      </c>
      <c r="O23" s="71">
        <f t="shared" si="4"/>
        <v>0.27334177741165794</v>
      </c>
      <c r="P23" s="56">
        <f>ABS(O23*'Assumed Values'!$C$7)</f>
        <v>520.71608596920839</v>
      </c>
      <c r="Q23" s="57">
        <f t="shared" si="1"/>
        <v>143.98233690327478</v>
      </c>
      <c r="T23" s="68">
        <f t="shared" si="5"/>
        <v>1.0268678268782132</v>
      </c>
      <c r="U23" s="69">
        <f>T23*'Assumed Values'!$D$8</f>
        <v>0</v>
      </c>
    </row>
    <row r="24" spans="3:21">
      <c r="F24" s="54">
        <f t="shared" si="2"/>
        <v>2038</v>
      </c>
      <c r="G24" s="63">
        <f t="shared" si="6"/>
        <v>103771.58003611889</v>
      </c>
      <c r="H24" s="62">
        <f t="shared" si="8"/>
        <v>1.1910885812265182E-2</v>
      </c>
      <c r="I24" s="54">
        <f>IF(AND(F24&gt;='Inputs &amp; Outputs'!B$13,F24&lt;'Inputs &amp; Outputs'!B$13+'Inputs &amp; Outputs'!B$19),1,0)</f>
        <v>1</v>
      </c>
      <c r="J24" s="55">
        <f>I24*'Inputs &amp; Outputs'!B$16*'Benefit Calculations'!G24*('Benefit Calculations'!C$4-'Benefit Calculations'!C$5)</f>
        <v>3996.5335858017252</v>
      </c>
      <c r="K24" s="71">
        <f t="shared" si="3"/>
        <v>1.1454112201146058</v>
      </c>
      <c r="L24" s="56">
        <f>K24*'Assumed Values'!$C$8</f>
        <v>8599.7474406204601</v>
      </c>
      <c r="M24" s="57">
        <f t="shared" si="0"/>
        <v>2222.3381580562586</v>
      </c>
      <c r="N24" s="55">
        <f>I24*'Inputs &amp; Outputs'!B$16*'Benefit Calculations'!G24*('Benefit Calculations'!D$4-'Benefit Calculations'!D$5)</f>
        <v>965.09555647533841</v>
      </c>
      <c r="O24" s="71">
        <f t="shared" si="4"/>
        <v>0.27659752011012978</v>
      </c>
      <c r="P24" s="56">
        <f>ABS(O24*'Assumed Values'!$C$7)</f>
        <v>526.91827580979725</v>
      </c>
      <c r="Q24" s="57">
        <f t="shared" si="1"/>
        <v>136.16569539917083</v>
      </c>
      <c r="T24" s="68">
        <f t="shared" si="5"/>
        <v>1.0390987323084486</v>
      </c>
      <c r="U24" s="69">
        <f>T24*'Assumed Values'!$D$8</f>
        <v>0</v>
      </c>
    </row>
    <row r="25" spans="3:21">
      <c r="F25" s="54">
        <f t="shared" si="2"/>
        <v>2039</v>
      </c>
      <c r="G25" s="63">
        <f t="shared" si="6"/>
        <v>105007.59147648743</v>
      </c>
      <c r="H25" s="62">
        <f t="shared" si="8"/>
        <v>1.1910885812265182E-2</v>
      </c>
      <c r="I25" s="54">
        <f>IF(AND(F25&gt;='Inputs &amp; Outputs'!B$13,F25&lt;'Inputs &amp; Outputs'!B$13+'Inputs &amp; Outputs'!B$19),1,0)</f>
        <v>1</v>
      </c>
      <c r="J25" s="55">
        <f>I25*'Inputs &amp; Outputs'!B$16*'Benefit Calculations'!G25*('Benefit Calculations'!C$4-'Benefit Calculations'!C$5)</f>
        <v>4044.1358409870923</v>
      </c>
      <c r="K25" s="71">
        <f t="shared" si="3"/>
        <v>1.159054082365478</v>
      </c>
      <c r="L25" s="56">
        <f>K25*'Assumed Values'!$C$8</f>
        <v>8702.1780504000089</v>
      </c>
      <c r="M25" s="57">
        <f t="shared" si="0"/>
        <v>2101.6898823300057</v>
      </c>
      <c r="N25" s="55">
        <f>I25*'Inputs &amp; Outputs'!B$16*'Benefit Calculations'!G25*('Benefit Calculations'!D$4-'Benefit Calculations'!D$5)</f>
        <v>976.59069944644068</v>
      </c>
      <c r="O25" s="71">
        <f t="shared" si="4"/>
        <v>0.27989204158811726</v>
      </c>
      <c r="P25" s="56">
        <f>ABS(O25*'Assumed Values'!$C$7)</f>
        <v>533.19433922536336</v>
      </c>
      <c r="Q25" s="57">
        <f t="shared" si="1"/>
        <v>128.77341069964302</v>
      </c>
      <c r="T25" s="68">
        <f t="shared" si="5"/>
        <v>1.0514753186566441</v>
      </c>
      <c r="U25" s="69">
        <f>T25*'Assumed Values'!$D$8</f>
        <v>0</v>
      </c>
    </row>
    <row r="26" spans="3:21">
      <c r="F26" s="54">
        <f t="shared" si="2"/>
        <v>2040</v>
      </c>
      <c r="G26" s="63">
        <f t="shared" si="6"/>
        <v>106258.32490798486</v>
      </c>
      <c r="H26" s="62">
        <f t="shared" si="8"/>
        <v>1.1910885812265182E-2</v>
      </c>
      <c r="I26" s="54">
        <f>IF(AND(F26&gt;='Inputs &amp; Outputs'!B$13,F26&lt;'Inputs &amp; Outputs'!B$13+'Inputs &amp; Outputs'!B$19),1,0)</f>
        <v>1</v>
      </c>
      <c r="J26" s="55">
        <f>I26*'Inputs &amp; Outputs'!B$16*'Benefit Calculations'!G26*('Benefit Calculations'!C$4-'Benefit Calculations'!C$5)</f>
        <v>4092.3050811983785</v>
      </c>
      <c r="K26" s="71">
        <f t="shared" si="3"/>
        <v>1.1728594431907733</v>
      </c>
      <c r="L26" s="56">
        <f>K26*'Assumed Values'!$C$8</f>
        <v>8805.8286994763257</v>
      </c>
      <c r="M26" s="57">
        <f t="shared" si="0"/>
        <v>1987.5914677861981</v>
      </c>
      <c r="N26" s="55">
        <f>I26*'Inputs &amp; Outputs'!B$16*'Benefit Calculations'!G26*('Benefit Calculations'!D$4-'Benefit Calculations'!D$5)</f>
        <v>988.22275975286743</v>
      </c>
      <c r="O26" s="71">
        <f t="shared" si="4"/>
        <v>0.28322580373523509</v>
      </c>
      <c r="P26" s="56">
        <f>ABS(O26*'Assumed Values'!$C$7)</f>
        <v>539.54515611562283</v>
      </c>
      <c r="Q26" s="57">
        <f t="shared" si="1"/>
        <v>121.78244494405831</v>
      </c>
      <c r="T26" s="68">
        <f t="shared" si="5"/>
        <v>1.0639993211115786</v>
      </c>
      <c r="U26" s="69">
        <f>T26*'Assumed Values'!$D$8</f>
        <v>0</v>
      </c>
    </row>
    <row r="27" spans="3:21">
      <c r="F27" s="54">
        <f t="shared" si="2"/>
        <v>2041</v>
      </c>
      <c r="G27" s="63">
        <f t="shared" si="6"/>
        <v>107523.95568256645</v>
      </c>
      <c r="H27" s="62">
        <f t="shared" si="8"/>
        <v>1.1910885812265182E-2</v>
      </c>
      <c r="I27" s="54">
        <f>IF(AND(F27&gt;='Inputs &amp; Outputs'!B$13,F27&lt;'Inputs &amp; Outputs'!B$13+'Inputs &amp; Outputs'!B$19),1,0)</f>
        <v>1</v>
      </c>
      <c r="J27" s="55">
        <f>I27*'Inputs &amp; Outputs'!B$16*'Benefit Calculations'!G27*('Benefit Calculations'!C$4-'Benefit Calculations'!C$5)</f>
        <v>4141.0480597294854</v>
      </c>
      <c r="K27" s="71">
        <f t="shared" si="3"/>
        <v>1.1868292380924554</v>
      </c>
      <c r="L27" s="56">
        <f>K27*'Assumed Values'!$C$8</f>
        <v>8910.7139195981563</v>
      </c>
      <c r="M27" s="57">
        <f t="shared" si="0"/>
        <v>1879.68732972003</v>
      </c>
      <c r="N27" s="55">
        <f>I27*'Inputs &amp; Outputs'!B$16*'Benefit Calculations'!G27*('Benefit Calculations'!D$4-'Benefit Calculations'!D$5)</f>
        <v>999.99336820136546</v>
      </c>
      <c r="O27" s="71">
        <f t="shared" si="4"/>
        <v>0.28659927394261253</v>
      </c>
      <c r="P27" s="56">
        <f>ABS(O27*'Assumed Values'!$C$7)</f>
        <v>545.97161686067682</v>
      </c>
      <c r="Q27" s="57">
        <f t="shared" si="1"/>
        <v>115.17101097170604</v>
      </c>
      <c r="T27" s="68">
        <f t="shared" si="5"/>
        <v>1.0766724955296663</v>
      </c>
      <c r="U27" s="69">
        <f>T27*'Assumed Values'!$D$8</f>
        <v>0</v>
      </c>
    </row>
    <row r="28" spans="3:21">
      <c r="F28" s="54">
        <f t="shared" si="2"/>
        <v>2042</v>
      </c>
      <c r="G28" s="63">
        <f t="shared" si="6"/>
        <v>108804.66124078455</v>
      </c>
      <c r="H28" s="62">
        <f t="shared" si="8"/>
        <v>1.1910885812265182E-2</v>
      </c>
      <c r="I28" s="54">
        <f>IF(AND(F28&gt;='Inputs &amp; Outputs'!B$13,F28&lt;'Inputs &amp; Outputs'!B$13+'Inputs &amp; Outputs'!B$19),1,0)</f>
        <v>1</v>
      </c>
      <c r="J28" s="55">
        <f>I28*'Inputs &amp; Outputs'!B$16*'Benefit Calculations'!G28*('Benefit Calculations'!C$4-'Benefit Calculations'!C$5)</f>
        <v>4190.371610312025</v>
      </c>
      <c r="K28" s="71">
        <f t="shared" si="3"/>
        <v>1.2009654256260323</v>
      </c>
      <c r="L28" s="56">
        <f>K28*'Assumed Values'!$C$8</f>
        <v>9016.8484156002505</v>
      </c>
      <c r="M28" s="57">
        <f t="shared" si="0"/>
        <v>1777.6411877262492</v>
      </c>
      <c r="N28" s="55">
        <f>I28*'Inputs &amp; Outputs'!B$16*'Benefit Calculations'!G28*('Benefit Calculations'!D$4-'Benefit Calculations'!D$5)</f>
        <v>1011.9041750230344</v>
      </c>
      <c r="O28" s="71">
        <f t="shared" si="4"/>
        <v>0.29001292516842109</v>
      </c>
      <c r="P28" s="56">
        <f>ABS(O28*'Assumed Values'!$C$7)</f>
        <v>552.47462244584221</v>
      </c>
      <c r="Q28" s="57">
        <f t="shared" si="1"/>
        <v>108.91850442268522</v>
      </c>
      <c r="T28" s="68">
        <f t="shared" si="5"/>
        <v>1.0894966186811266</v>
      </c>
      <c r="U28" s="69">
        <f>T28*'Assumed Values'!$D$8</f>
        <v>0</v>
      </c>
    </row>
    <row r="29" spans="3:21">
      <c r="F29" s="54">
        <f t="shared" si="2"/>
        <v>2043</v>
      </c>
      <c r="G29" s="63">
        <f t="shared" si="6"/>
        <v>110100.62113666574</v>
      </c>
      <c r="H29" s="62">
        <f t="shared" si="8"/>
        <v>1.1910885812265182E-2</v>
      </c>
      <c r="I29" s="54">
        <f>IF(AND(F29&gt;='Inputs &amp; Outputs'!B$13,F29&lt;'Inputs &amp; Outputs'!B$13+'Inputs &amp; Outputs'!B$19),1,0)</f>
        <v>1</v>
      </c>
      <c r="J29" s="55">
        <f>I29*'Inputs &amp; Outputs'!B$16*'Benefit Calculations'!G29*('Benefit Calculations'!C$4-'Benefit Calculations'!C$5)</f>
        <v>4240.2826480734093</v>
      </c>
      <c r="K29" s="71">
        <f t="shared" si="3"/>
        <v>1.2152699876751423</v>
      </c>
      <c r="L29" s="56">
        <f>K29*'Assumed Values'!$C$8</f>
        <v>9124.2470674649685</v>
      </c>
      <c r="M29" s="57">
        <f t="shared" si="0"/>
        <v>1681.1350176901269</v>
      </c>
      <c r="N29" s="55">
        <f>I29*'Inputs &amp; Outputs'!B$16*'Benefit Calculations'!G29*('Benefit Calculations'!D$4-'Benefit Calculations'!D$5)</f>
        <v>1023.9568501046882</v>
      </c>
      <c r="O29" s="71">
        <f t="shared" si="4"/>
        <v>0.29346723600418323</v>
      </c>
      <c r="P29" s="56">
        <f>ABS(O29*'Assumed Values'!$C$7)</f>
        <v>559.05508458796908</v>
      </c>
      <c r="Q29" s="57">
        <f t="shared" si="1"/>
        <v>103.00543952495937</v>
      </c>
      <c r="T29" s="68">
        <f t="shared" si="5"/>
        <v>1.1024734884990863</v>
      </c>
      <c r="U29" s="69">
        <f>T29*'Assumed Values'!$D$8</f>
        <v>0</v>
      </c>
    </row>
    <row r="30" spans="3:21">
      <c r="F30" s="54">
        <f t="shared" si="2"/>
        <v>2044</v>
      </c>
      <c r="G30" s="63">
        <f t="shared" si="6"/>
        <v>111412.01706288403</v>
      </c>
      <c r="H30" s="62">
        <f t="shared" si="8"/>
        <v>1.1910885812265182E-2</v>
      </c>
      <c r="I30" s="54">
        <f>IF(AND(F30&gt;='Inputs &amp; Outputs'!B$13,F30&lt;'Inputs &amp; Outputs'!B$13+'Inputs &amp; Outputs'!B$19),1,0)</f>
        <v>1</v>
      </c>
      <c r="J30" s="55">
        <f>I30*'Inputs &amp; Outputs'!B$16*'Benefit Calculations'!G30*('Benefit Calculations'!C$4-'Benefit Calculations'!C$5)</f>
        <v>4290.788170506341</v>
      </c>
      <c r="K30" s="71">
        <f t="shared" si="3"/>
        <v>1.2297449297294138</v>
      </c>
      <c r="L30" s="56">
        <f>K30*'Assumed Values'!$C$8</f>
        <v>9232.9249324084394</v>
      </c>
      <c r="M30" s="57">
        <f t="shared" si="0"/>
        <v>1589.8680606736771</v>
      </c>
      <c r="N30" s="55">
        <f>I30*'Inputs &amp; Outputs'!B$16*'Benefit Calculations'!G30*('Benefit Calculations'!D$4-'Benefit Calculations'!D$5)</f>
        <v>1036.1530832229716</v>
      </c>
      <c r="O30" s="71">
        <f t="shared" si="4"/>
        <v>0.29696269074187004</v>
      </c>
      <c r="P30" s="56">
        <f>ABS(O30*'Assumed Values'!$C$7)</f>
        <v>565.71392586326238</v>
      </c>
      <c r="Q30" s="57">
        <f t="shared" si="1"/>
        <v>97.413388367461039</v>
      </c>
      <c r="T30" s="68">
        <f t="shared" si="5"/>
        <v>1.1156049243316488</v>
      </c>
      <c r="U30" s="69">
        <f>T30*'Assumed Values'!$D$8</f>
        <v>0</v>
      </c>
    </row>
    <row r="31" spans="3:21">
      <c r="F31" s="54">
        <f t="shared" si="2"/>
        <v>2045</v>
      </c>
      <c r="G31" s="63">
        <f>'Inputs &amp; Outputs'!$B$24</f>
        <v>119615</v>
      </c>
      <c r="H31" s="62">
        <f t="shared" si="8"/>
        <v>1.1910885812265182E-2</v>
      </c>
      <c r="I31" s="54">
        <f>IF(AND(F31&gt;='Inputs &amp; Outputs'!B$13,F31&lt;'Inputs &amp; Outputs'!B$13+'Inputs &amp; Outputs'!B$19),1,0)</f>
        <v>1</v>
      </c>
      <c r="J31" s="55">
        <f>I31*'Inputs &amp; Outputs'!B$16*'Benefit Calculations'!G31*('Benefit Calculations'!C$4-'Benefit Calculations'!C$5)</f>
        <v>4606.7079705183651</v>
      </c>
      <c r="K31" s="71">
        <f t="shared" si="3"/>
        <v>1.3202879154998046</v>
      </c>
      <c r="L31" s="56">
        <f>K31*'Assumed Values'!$C$8</f>
        <v>9912.7216695725328</v>
      </c>
      <c r="M31" s="57">
        <f t="shared" si="0"/>
        <v>1595.2579392310424</v>
      </c>
      <c r="N31" s="55">
        <f>I31*'Inputs &amp; Outputs'!B$16*'Benefit Calculations'!G31*('Benefit Calculations'!D$4-'Benefit Calculations'!D$5)</f>
        <v>1112.4423946095592</v>
      </c>
      <c r="O31" s="71">
        <f t="shared" si="4"/>
        <v>0.3188272969965138</v>
      </c>
      <c r="P31" s="56">
        <f>ABS(O31*'Assumed Values'!$C$7)</f>
        <v>607.36600077835874</v>
      </c>
      <c r="Q31" s="57">
        <f t="shared" si="1"/>
        <v>97.743633591042453</v>
      </c>
      <c r="T31" s="68">
        <f t="shared" si="5"/>
        <v>1.197744072334775</v>
      </c>
      <c r="U31" s="69">
        <f>T31*'Assumed Values'!$D$8</f>
        <v>0</v>
      </c>
    </row>
    <row r="32" spans="3:21">
      <c r="F32" s="54">
        <f t="shared" si="2"/>
        <v>2046</v>
      </c>
      <c r="G32" s="63">
        <f t="shared" si="6"/>
        <v>121039.7206064341</v>
      </c>
      <c r="H32" s="62">
        <f t="shared" si="8"/>
        <v>1.1910885812265182E-2</v>
      </c>
      <c r="I32" s="54">
        <f>IF(AND(F32&gt;='Inputs &amp; Outputs'!B$13,F32&lt;'Inputs &amp; Outputs'!B$13+'Inputs &amp; Outputs'!B$19),1,0)</f>
        <v>1</v>
      </c>
      <c r="J32" s="55">
        <f>I32*'Inputs &amp; Outputs'!B$16*'Benefit Calculations'!G32*('Benefit Calculations'!C$4-'Benefit Calculations'!C$5)</f>
        <v>4661.5779431256615</v>
      </c>
      <c r="K32" s="71">
        <f t="shared" si="3"/>
        <v>1.3360137141006367</v>
      </c>
      <c r="L32" s="56">
        <f>K32*'Assumed Values'!$C$8</f>
        <v>10030.79096546758</v>
      </c>
      <c r="M32" s="57">
        <f t="shared" si="0"/>
        <v>1508.6531536320874</v>
      </c>
      <c r="N32" s="55">
        <f>I32*'Inputs &amp; Outputs'!B$16*'Benefit Calculations'!G32*('Benefit Calculations'!D$4-'Benefit Calculations'!D$5)</f>
        <v>1125.6925689444763</v>
      </c>
      <c r="O32" s="71">
        <f t="shared" si="4"/>
        <v>0.32262481252487241</v>
      </c>
      <c r="P32" s="56">
        <f>ABS(O32*'Assumed Values'!$C$7)</f>
        <v>614.60026785988191</v>
      </c>
      <c r="Q32" s="57">
        <f t="shared" si="1"/>
        <v>92.43724004637501</v>
      </c>
      <c r="T32" s="68">
        <f t="shared" si="5"/>
        <v>1.2120102652126721</v>
      </c>
      <c r="U32" s="69">
        <f>T32*'Assumed Values'!$D$8</f>
        <v>0</v>
      </c>
    </row>
    <row r="33" spans="6:21">
      <c r="F33" s="54">
        <f t="shared" si="2"/>
        <v>2047</v>
      </c>
      <c r="G33" s="63">
        <f t="shared" si="6"/>
        <v>122481.41089732581</v>
      </c>
      <c r="H33" s="62">
        <f t="shared" si="8"/>
        <v>1.1910885812265182E-2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123940.27299664899</v>
      </c>
      <c r="H34" s="62">
        <f t="shared" si="8"/>
        <v>1.1910885812265182E-2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125416.51143585304</v>
      </c>
      <c r="H35" s="62">
        <f t="shared" si="8"/>
        <v>1.1910885812265182E-2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126910.33318253813</v>
      </c>
      <c r="H36" s="62">
        <f t="shared" si="8"/>
        <v>1.1910885812265182E-2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79239.503280297824</v>
      </c>
      <c r="K37" s="55">
        <f t="shared" ref="K37:Q37" si="9">SUM(K4:K36)</f>
        <v>22.710134716747014</v>
      </c>
      <c r="L37" s="58">
        <f t="shared" si="9"/>
        <v>170507.69145333656</v>
      </c>
      <c r="M37" s="59">
        <f t="shared" si="9"/>
        <v>51049.19101255008</v>
      </c>
      <c r="N37" s="55">
        <f t="shared" si="9"/>
        <v>19135.005592049187</v>
      </c>
      <c r="O37" s="55">
        <f t="shared" si="9"/>
        <v>5.4841150791160205</v>
      </c>
      <c r="P37" s="55">
        <f t="shared" si="9"/>
        <v>10447.239225716021</v>
      </c>
      <c r="Q37" s="59">
        <f t="shared" si="9"/>
        <v>3127.8536835585469</v>
      </c>
      <c r="T37" s="68">
        <f>SUM(T4:T36)</f>
        <v>20.602270852877428</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184E3A-7C9C-48B0-8E3F-B32536BBC8DB}"/>
</file>

<file path=customXml/itemProps2.xml><?xml version="1.0" encoding="utf-8"?>
<ds:datastoreItem xmlns:ds="http://schemas.openxmlformats.org/officeDocument/2006/customXml" ds:itemID="{331E0259-831D-4346-981D-837399518F93}"/>
</file>

<file path=customXml/itemProps3.xml><?xml version="1.0" encoding="utf-8"?>
<ds:datastoreItem xmlns:ds="http://schemas.openxmlformats.org/officeDocument/2006/customXml" ds:itemID="{5D661DE3-BCF6-4EAD-9D38-B7ED95C6DF7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