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G:\Transportation\Staff\Vishu\Vishu_T\Vishu_Working\2045 RTP\Call for projects\Final Final Templates\Emissions\"/>
    </mc:Choice>
  </mc:AlternateContent>
  <xr:revisionPtr revIDLastSave="32" documentId="8_{1C37B54A-2DAD-4D0E-913E-717B954B9CD5}" xr6:coauthVersionLast="40" xr6:coauthVersionMax="40" xr10:uidLastSave="{A54CC1B7-1073-4BAE-8567-369811CFD331}"/>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<sst xmlns="http://schemas.openxmlformats.org/spreadsheetml/2006/main" count="263" uniqueCount="131">
  <si>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</si>
  <si>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</si>
  <si>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</si>
  <si>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</si>
  <si>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</si>
  <si>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</si>
  <si>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</si>
  <si>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</si>
  <si>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</si>
  <si>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</si>
  <si>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</si>
  <si>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</si>
  <si>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</si>
  <si>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</si>
  <si>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</si>
  <si>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</si>
  <si>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</si>
  <si>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</si>
  <si>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</si>
  <si>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</si>
  <si>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</si>
  <si>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</si>
  <si>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</si>
  <si>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</si>
  <si>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</si>
  <si>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</si>
  <si>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</si>
  <si>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</si>
  <si>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</si>
  <si>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</si>
  <si>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</si>
  <si>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</si>
  <si>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</si>
  <si>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</si>
  <si>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</si>
  <si>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</si>
  <si>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</si>
  <si>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</si>
  <si>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</si>
  <si>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</si>
  <si>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</si>
  <si>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</si>
  <si>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</si>
  <si>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</si>
  <si>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</si>
  <si>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</si>
  <si>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</si>
  <si>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BW 8 Corridor Study</t>
  </si>
  <si>
    <t>Data entered by the sponsors</t>
  </si>
  <si>
    <t>Application ID Number:</t>
  </si>
  <si>
    <t>Data populated/calculated based on inputs</t>
  </si>
  <si>
    <t>Sponsor ID Number (CSJ, etc.):</t>
  </si>
  <si>
    <t>N/A</t>
  </si>
  <si>
    <t xml:space="preserve">HGAC regional travel demand model data provided by HGAC </t>
  </si>
  <si>
    <t>Project County</t>
  </si>
  <si>
    <t>Harris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</si>
  <si>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</si>
  <si>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</si>
  <si>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</si>
  <si>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</si>
  <si>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</si>
  <si>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</si>
  <si>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</si>
  <si>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</si>
  <si>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</si>
  <si>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</si>
  <si>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</si>
  <si>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</si>
  <si>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</si>
  <si>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</si>
  <si>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</si>
  <si>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</si>
  <si>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</si>
  <si>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</si>
  <si>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</si>
  <si>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</si>
  <si>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</si>
  <si>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</si>
  <si>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</si>
  <si>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</si>
  <si>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</si>
  <si>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</si>
  <si>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</si>
  <si>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</si>
  <si>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</si>
  <si>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</si>
  <si>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</si>
  <si>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</si>
  <si>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</si>
  <si>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</si>
  <si>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</si>
  <si>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</si>
  <si>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</si>
  <si>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</si>
  <si>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</si>
  <si>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</si>
  <si>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</si>
  <si>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</si>
  <si>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</si>
  <si>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</si>
  <si>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</si>
  <si>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</si>
  <si>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</si>
  <si>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</si>
  <si>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</si>
  <si>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</si>
  <si>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</si>
  <si>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</si>
  <si>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</si>
  <si>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</si>
  <si>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</si>
  <si>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</si>
  <si>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</si>
  <si>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</si>
  <si>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</si>
  <si>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</si>
  <si>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</si>
  <si>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</si>
  <si>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Liberty</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</si>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</sst>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4" zoomScaleNormal="100" workbookViewId="0" xr3:uid="{51F8DEE0-4D01-5F28-A812-FC0BD7CAC4A5}">
      <selection activeCell="B19" sqref="B19"/>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v>231</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2026</v>
      </c>
    </row>
    <row r="14" spans="1:5">
      <c r="A14" s="5" t="s">
        <v>59</v>
      </c>
      <c r="B14" s="5" t="s">
        <v>60</v>
      </c>
    </row>
    <row r="15" spans="1:5">
      <c r="A15" s="85" t="s">
        <v>61</v>
      </c>
      <c r="B15" s="8" t="s">
        <v>62</v>
      </c>
    </row>
    <row r="16" spans="1:5">
      <c r="A16" s="85" t="s">
        <v>63</v>
      </c>
      <c r="B16" s="8">
        <v>8.6300000000000008</v>
      </c>
    </row>
    <row r="17" spans="1:2">
      <c r="A17" s="86" t="s">
        <v>64</v>
      </c>
      <c r="B17" s="8">
        <v>13</v>
      </c>
    </row>
    <row r="18" spans="1:2">
      <c r="A18" s="86" t="s">
        <v>65</v>
      </c>
      <c r="B18" s="8">
        <v>19</v>
      </c>
    </row>
    <row r="19" spans="1:2">
      <c r="A19" s="76" t="s">
        <v>66</v>
      </c>
      <c r="B19" s="77">
        <f>VLOOKUP(B14,'Service Life'!C6:D8,2,FALSE)</f>
        <v>20</v>
      </c>
    </row>
    <row r="21" spans="1:2">
      <c r="A21" s="81" t="s">
        <v>67</v>
      </c>
    </row>
    <row r="22" spans="1:2" ht="20.25" customHeight="1">
      <c r="A22" s="86" t="s">
        <v>68</v>
      </c>
      <c r="B22" s="95">
        <v>51522</v>
      </c>
    </row>
    <row r="23" spans="1:2" ht="30">
      <c r="A23" s="94" t="s">
        <v>69</v>
      </c>
      <c r="B23" s="96">
        <v>56321</v>
      </c>
    </row>
    <row r="24" spans="1:2" ht="30">
      <c r="A24" s="94" t="s">
        <v>70</v>
      </c>
      <c r="B24" s="96">
        <v>61718</v>
      </c>
    </row>
    <row r="27" spans="1:2" ht="18.75">
      <c r="A27" s="79" t="s">
        <v>71</v>
      </c>
      <c r="B27" s="80"/>
    </row>
    <row r="29" spans="1:2">
      <c r="A29" s="87" t="s">
        <v>72</v>
      </c>
    </row>
    <row r="30" spans="1:2">
      <c r="A30" s="84" t="s">
        <v>73</v>
      </c>
      <c r="B30" s="35">
        <f>'Benefit Calculations'!M37</f>
        <v>63311.459015822446</v>
      </c>
    </row>
    <row r="31" spans="1:2">
      <c r="A31" s="84" t="s">
        <v>74</v>
      </c>
      <c r="B31" s="35">
        <f>'Benefit Calculations'!Q37</f>
        <v>5293.3110552743192</v>
      </c>
    </row>
    <row r="32" spans="1:2">
      <c r="B32" s="88"/>
    </row>
    <row r="33" spans="1:9">
      <c r="A33" s="87" t="s">
        <v>75</v>
      </c>
      <c r="B33" s="88"/>
    </row>
    <row r="34" spans="1:9">
      <c r="A34" s="84" t="s">
        <v>76</v>
      </c>
      <c r="B34" s="35">
        <f>$B$30+$B$31</f>
        <v>68604.770071096762</v>
      </c>
    </row>
    <row r="35" spans="1:9">
      <c r="I35" s="89"/>
    </row>
    <row r="36" spans="1:9">
      <c r="A36" s="87" t="s">
        <v>77</v>
      </c>
    </row>
    <row r="37" spans="1:9">
      <c r="A37" s="84" t="s">
        <v>78</v>
      </c>
      <c r="B37" s="91">
        <f>'Benefit Calculations'!K37</f>
        <v>25.781258551414833</v>
      </c>
    </row>
    <row r="38" spans="1:9">
      <c r="A38" s="84" t="s">
        <v>79</v>
      </c>
      <c r="B38" s="91">
        <f>'Benefit Calculations'!O37</f>
        <v>8.4952955361295217</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5.9942800551699899E-2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1.6589900478700001E-2</v>
      </c>
      <c r="F4" s="54">
        <v>2018</v>
      </c>
      <c r="G4" s="63">
        <f>'Inputs &amp; Outputs'!B22</f>
        <v>51522</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5.1048498600699897E-2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1.36591000482E-2</v>
      </c>
      <c r="F5" s="54">
        <f t="shared" ref="F5:F36" si="2">F4+1</f>
        <v>2019</v>
      </c>
      <c r="G5" s="63">
        <f>G4+G4*H5</f>
        <v>52181.684061568143</v>
      </c>
      <c r="H5" s="62">
        <f>$C$9</f>
        <v>1.2803929613915299E-2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52849.81467142803</v>
      </c>
      <c r="H6" s="62">
        <f t="shared" ref="H6:H11" si="7">$C$9</f>
        <v>1.2803929613915299E-2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53526.499978589462</v>
      </c>
      <c r="H7" s="62">
        <f t="shared" si="7"/>
        <v>1.2803929613915299E-2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54211.849516794558</v>
      </c>
      <c r="H8" s="62">
        <f t="shared" si="7"/>
        <v>1.2803929613915299E-2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1.2803929613915299E-2</v>
      </c>
      <c r="F9" s="54">
        <f t="shared" si="2"/>
        <v>2023</v>
      </c>
      <c r="G9" s="63">
        <f t="shared" si="6"/>
        <v>54905.974222247765</v>
      </c>
      <c r="H9" s="62">
        <f t="shared" si="7"/>
        <v>1.2803929613915299E-2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3.6670333825168377E-3</v>
      </c>
      <c r="F10" s="54">
        <f t="shared" si="2"/>
        <v>2024</v>
      </c>
      <c r="G10" s="63">
        <f t="shared" si="6"/>
        <v>55608.986451572877</v>
      </c>
      <c r="H10" s="62">
        <f t="shared" si="7"/>
        <v>1.2803929613915299E-2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6.7100686650618524E-3</v>
      </c>
      <c r="F11" s="54">
        <f t="shared" si="2"/>
        <v>2025</v>
      </c>
      <c r="G11" s="63">
        <f>'Inputs &amp; Outputs'!$B$23</f>
        <v>56321</v>
      </c>
      <c r="H11" s="62">
        <f t="shared" si="7"/>
        <v>1.2803929613915299E-2</v>
      </c>
      <c r="I11" s="54">
        <f>IF(AND(F11&gt;='Inputs &amp; Outputs'!B$13,F11&lt;'Inputs &amp; Outputs'!B$13+'Inputs &amp; Outputs'!B$19),1,0)</f>
        <v>0</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56527.530987136728</v>
      </c>
      <c r="H12" s="62">
        <f>$C$10</f>
        <v>3.6670333825168377E-3</v>
      </c>
      <c r="I12" s="54">
        <f>IF(AND(F12&gt;='Inputs &amp; Outputs'!B$13,F12&lt;'Inputs &amp; Outputs'!B$13+'Inputs &amp; Outputs'!B$19),1,0)</f>
        <v>1</v>
      </c>
      <c r="J12" s="55">
        <f>I12*'Inputs &amp; Outputs'!B$16*'Benefit Calculations'!G12*('Benefit Calculations'!C$4-'Benefit Calculations'!C$5)</f>
        <v>4338.9303785136108</v>
      </c>
      <c r="K12" s="71">
        <f t="shared" si="3"/>
        <v>1.2435425430932852</v>
      </c>
      <c r="L12" s="56">
        <f>K12*'Assumed Values'!$C$8</f>
        <v>9336.5174135443849</v>
      </c>
      <c r="M12" s="57">
        <f t="shared" si="0"/>
        <v>5433.9381396128565</v>
      </c>
      <c r="N12" s="55">
        <f>I12*'Inputs &amp; Outputs'!B$16*'Benefit Calculations'!G12*('Benefit Calculations'!D$4-'Benefit Calculations'!D$5)</f>
        <v>1429.7399718735073</v>
      </c>
      <c r="O12" s="71">
        <f t="shared" si="4"/>
        <v>0.4097651553456762</v>
      </c>
      <c r="P12" s="56">
        <f>ABS(O12*'Assumed Values'!$C$7)</f>
        <v>780.60262093351321</v>
      </c>
      <c r="Q12" s="57">
        <f t="shared" si="1"/>
        <v>454.31783243063614</v>
      </c>
      <c r="T12" s="68">
        <f t="shared" si="5"/>
        <v>1.1281218984135386</v>
      </c>
      <c r="U12" s="69">
        <f>T12*'Assumed Values'!$D$8</f>
        <v>0</v>
      </c>
    </row>
    <row r="13" spans="2:21">
      <c r="C13" s="38"/>
      <c r="F13" s="54">
        <f t="shared" si="2"/>
        <v>2027</v>
      </c>
      <c r="G13" s="63">
        <f t="shared" si="6"/>
        <v>56734.819330297811</v>
      </c>
      <c r="H13" s="62">
        <f t="shared" ref="H13:H36" si="8">$C$10</f>
        <v>3.6670333825168377E-3</v>
      </c>
      <c r="I13" s="54">
        <f>IF(AND(F13&gt;='Inputs &amp; Outputs'!B$13,F13&lt;'Inputs &amp; Outputs'!B$13+'Inputs &amp; Outputs'!B$19),1,0)</f>
        <v>1</v>
      </c>
      <c r="J13" s="55">
        <f>I13*'Inputs &amp; Outputs'!B$16*'Benefit Calculations'!G13*('Benefit Calculations'!C$4-'Benefit Calculations'!C$5)</f>
        <v>4354.8413810560369</v>
      </c>
      <c r="K13" s="71">
        <f t="shared" si="3"/>
        <v>1.2481026551113883</v>
      </c>
      <c r="L13" s="56">
        <f>K13*'Assumed Values'!$C$8</f>
        <v>9370.7547345763032</v>
      </c>
      <c r="M13" s="57">
        <f t="shared" si="0"/>
        <v>5097.069693616213</v>
      </c>
      <c r="N13" s="55">
        <f>I13*'Inputs &amp; Outputs'!B$16*'Benefit Calculations'!G13*('Benefit Calculations'!D$4-'Benefit Calculations'!D$5)</f>
        <v>1434.9828760786861</v>
      </c>
      <c r="O13" s="71">
        <f t="shared" si="4"/>
        <v>0.41126777784932095</v>
      </c>
      <c r="P13" s="56">
        <f>ABS(O13*'Assumed Values'!$C$7)</f>
        <v>783.46511680295646</v>
      </c>
      <c r="Q13" s="57">
        <f t="shared" si="1"/>
        <v>426.15311316675877</v>
      </c>
      <c r="T13" s="68">
        <f t="shared" si="5"/>
        <v>1.1322587590745696</v>
      </c>
      <c r="U13" s="69">
        <f>T13*'Assumed Values'!$D$8</f>
        <v>0</v>
      </c>
    </row>
    <row r="14" spans="2:21">
      <c r="C14" s="38"/>
      <c r="F14" s="54">
        <f t="shared" si="2"/>
        <v>2028</v>
      </c>
      <c r="G14" s="63">
        <f t="shared" si="6"/>
        <v>56942.867806733077</v>
      </c>
      <c r="H14" s="62">
        <f t="shared" si="8"/>
        <v>3.6670333825168377E-3</v>
      </c>
      <c r="I14" s="54">
        <f>IF(AND(F14&gt;='Inputs &amp; Outputs'!B$13,F14&lt;'Inputs &amp; Outputs'!B$13+'Inputs &amp; Outputs'!B$19),1,0)</f>
        <v>1</v>
      </c>
      <c r="J14" s="55">
        <f>I14*'Inputs &amp; Outputs'!B$16*'Benefit Calculations'!G14*('Benefit Calculations'!C$4-'Benefit Calculations'!C$5)</f>
        <v>4370.8107297759352</v>
      </c>
      <c r="K14" s="71">
        <f t="shared" si="3"/>
        <v>1.2526794892124895</v>
      </c>
      <c r="L14" s="56">
        <f>K14*'Assumed Values'!$C$8</f>
        <v>9405.1176050073718</v>
      </c>
      <c r="M14" s="57">
        <f t="shared" si="0"/>
        <v>4781.0848769492695</v>
      </c>
      <c r="N14" s="55">
        <f>I14*'Inputs &amp; Outputs'!B$16*'Benefit Calculations'!G14*('Benefit Calculations'!D$4-'Benefit Calculations'!D$5)</f>
        <v>1440.2450061886068</v>
      </c>
      <c r="O14" s="71">
        <f t="shared" si="4"/>
        <v>0.41277591051984797</v>
      </c>
      <c r="P14" s="56">
        <f>ABS(O14*'Assumed Values'!$C$7)</f>
        <v>786.33810954031037</v>
      </c>
      <c r="Q14" s="57">
        <f t="shared" si="1"/>
        <v>399.73442136336894</v>
      </c>
      <c r="T14" s="68">
        <f t="shared" si="5"/>
        <v>1.136410789741743</v>
      </c>
      <c r="U14" s="69">
        <f>T14*'Assumed Values'!$D$8</f>
        <v>0</v>
      </c>
    </row>
    <row r="15" spans="2:21">
      <c r="C15" s="1"/>
      <c r="F15" s="54">
        <f t="shared" si="2"/>
        <v>2029</v>
      </c>
      <c r="G15" s="63">
        <f t="shared" si="6"/>
        <v>57151.679203876607</v>
      </c>
      <c r="H15" s="62">
        <f t="shared" si="8"/>
        <v>3.6670333825168377E-3</v>
      </c>
      <c r="I15" s="54">
        <f>IF(AND(F15&gt;='Inputs &amp; Outputs'!B$13,F15&lt;'Inputs &amp; Outputs'!B$13+'Inputs &amp; Outputs'!B$19),1,0)</f>
        <v>1</v>
      </c>
      <c r="J15" s="55">
        <f>I15*'Inputs &amp; Outputs'!B$16*'Benefit Calculations'!G15*('Benefit Calculations'!C$4-'Benefit Calculations'!C$5)</f>
        <v>4386.8386386306865</v>
      </c>
      <c r="K15" s="71">
        <f t="shared" si="3"/>
        <v>1.257273106717026</v>
      </c>
      <c r="L15" s="56">
        <f>K15*'Assumed Values'!$C$8</f>
        <v>9439.6064852314303</v>
      </c>
      <c r="M15" s="57">
        <f t="shared" si="0"/>
        <v>4484.6890418669982</v>
      </c>
      <c r="N15" s="55">
        <f>I15*'Inputs &amp; Outputs'!B$16*'Benefit Calculations'!G15*('Benefit Calculations'!D$4-'Benefit Calculations'!D$5)</f>
        <v>1445.5264327053035</v>
      </c>
      <c r="O15" s="71">
        <f t="shared" si="4"/>
        <v>0.41428957356322299</v>
      </c>
      <c r="P15" s="56">
        <f>ABS(O15*'Assumed Values'!$C$7)</f>
        <v>789.22163763793981</v>
      </c>
      <c r="Q15" s="57">
        <f t="shared" si="1"/>
        <v>374.95351479499942</v>
      </c>
      <c r="T15" s="68">
        <f t="shared" si="5"/>
        <v>1.1405780460439785</v>
      </c>
      <c r="U15" s="69">
        <f>T15*'Assumed Values'!$D$8</f>
        <v>0</v>
      </c>
    </row>
    <row r="16" spans="2:21">
      <c r="C16" s="1"/>
      <c r="F16" s="54">
        <f t="shared" si="2"/>
        <v>2030</v>
      </c>
      <c r="G16" s="63">
        <f t="shared" si="6"/>
        <v>57361.256319384112</v>
      </c>
      <c r="H16" s="62">
        <f t="shared" si="8"/>
        <v>3.6670333825168377E-3</v>
      </c>
      <c r="I16" s="54">
        <f>IF(AND(F16&gt;='Inputs &amp; Outputs'!B$13,F16&lt;'Inputs &amp; Outputs'!B$13+'Inputs &amp; Outputs'!B$19),1,0)</f>
        <v>1</v>
      </c>
      <c r="J16" s="55">
        <f>I16*'Inputs &amp; Outputs'!B$16*'Benefit Calculations'!G16*('Benefit Calculations'!C$4-'Benefit Calculations'!C$5)</f>
        <v>4402.92532236226</v>
      </c>
      <c r="K16" s="71">
        <f t="shared" si="3"/>
        <v>1.2618835691702979</v>
      </c>
      <c r="L16" s="56">
        <f>K16*'Assumed Values'!$C$8</f>
        <v>9474.2218373305968</v>
      </c>
      <c r="M16" s="57">
        <f t="shared" si="0"/>
        <v>4206.6678002745175</v>
      </c>
      <c r="N16" s="55">
        <f>I16*'Inputs &amp; Outputs'!B$16*'Benefit Calculations'!G16*('Benefit Calculations'!D$4-'Benefit Calculations'!D$5)</f>
        <v>1450.8272263893443</v>
      </c>
      <c r="O16" s="71">
        <f t="shared" si="4"/>
        <v>0.41580878725950798</v>
      </c>
      <c r="P16" s="56">
        <f>ABS(O16*'Assumed Values'!$C$7)</f>
        <v>792.11573972936276</v>
      </c>
      <c r="Q16" s="57">
        <f t="shared" si="1"/>
        <v>351.70886154265872</v>
      </c>
      <c r="T16" s="68">
        <f t="shared" si="5"/>
        <v>1.1447605838141877</v>
      </c>
      <c r="U16" s="69">
        <f>T16*'Assumed Values'!$D$8</f>
        <v>0</v>
      </c>
    </row>
    <row r="17" spans="3:21">
      <c r="C17" s="1"/>
      <c r="F17" s="54">
        <f t="shared" si="2"/>
        <v>2031</v>
      </c>
      <c r="G17" s="63">
        <f t="shared" si="6"/>
        <v>57571.601961170396</v>
      </c>
      <c r="H17" s="62">
        <f t="shared" si="8"/>
        <v>3.6670333825168377E-3</v>
      </c>
      <c r="I17" s="54">
        <f>IF(AND(F17&gt;='Inputs &amp; Outputs'!B$13,F17&lt;'Inputs &amp; Outputs'!B$13+'Inputs &amp; Outputs'!B$19),1,0)</f>
        <v>1</v>
      </c>
      <c r="J17" s="55">
        <f>I17*'Inputs &amp; Outputs'!B$16*'Benefit Calculations'!G17*('Benefit Calculations'!C$4-'Benefit Calculations'!C$5)</f>
        <v>4419.0709965000906</v>
      </c>
      <c r="K17" s="71">
        <f t="shared" si="3"/>
        <v>1.2665109383432949</v>
      </c>
      <c r="L17" s="56">
        <f>K17*'Assumed Values'!$C$8</f>
        <v>9508.9641250814584</v>
      </c>
      <c r="M17" s="57">
        <f t="shared" si="0"/>
        <v>3945.8820481563384</v>
      </c>
      <c r="N17" s="55">
        <f>I17*'Inputs &amp; Outputs'!B$16*'Benefit Calculations'!G17*('Benefit Calculations'!D$4-'Benefit Calculations'!D$5)</f>
        <v>1456.1474582607782</v>
      </c>
      <c r="O17" s="71">
        <f t="shared" si="4"/>
        <v>0.41733357196313242</v>
      </c>
      <c r="P17" s="56">
        <f>ABS(O17*'Assumed Values'!$C$7)</f>
        <v>795.02045458976727</v>
      </c>
      <c r="Q17" s="57">
        <f t="shared" si="1"/>
        <v>329.90522399893695</v>
      </c>
      <c r="T17" s="68">
        <f t="shared" si="5"/>
        <v>1.1489584590900235</v>
      </c>
      <c r="U17" s="69">
        <f>T17*'Assumed Values'!$D$8</f>
        <v>0</v>
      </c>
    </row>
    <row r="18" spans="3:21">
      <c r="F18" s="54">
        <f t="shared" si="2"/>
        <v>2032</v>
      </c>
      <c r="G18" s="63">
        <f t="shared" si="6"/>
        <v>57782.718947446978</v>
      </c>
      <c r="H18" s="62">
        <f t="shared" si="8"/>
        <v>3.6670333825168377E-3</v>
      </c>
      <c r="I18" s="54">
        <f>IF(AND(F18&gt;='Inputs &amp; Outputs'!B$13,F18&lt;'Inputs &amp; Outputs'!B$13+'Inputs &amp; Outputs'!B$19),1,0)</f>
        <v>1</v>
      </c>
      <c r="J18" s="55">
        <f>I18*'Inputs &amp; Outputs'!B$16*'Benefit Calculations'!G18*('Benefit Calculations'!C$4-'Benefit Calculations'!C$5)</f>
        <v>4435.275877363968</v>
      </c>
      <c r="K18" s="71">
        <f t="shared" si="3"/>
        <v>1.2711552762335223</v>
      </c>
      <c r="L18" s="56">
        <f>K18*'Assumed Values'!$C$8</f>
        <v>9543.8338139612861</v>
      </c>
      <c r="M18" s="57">
        <f t="shared" si="0"/>
        <v>3701.2632984583192</v>
      </c>
      <c r="N18" s="55">
        <f>I18*'Inputs &amp; Outputs'!B$16*'Benefit Calculations'!G18*('Benefit Calculations'!D$4-'Benefit Calculations'!D$5)</f>
        <v>1461.4871996000875</v>
      </c>
      <c r="O18" s="71">
        <f t="shared" si="4"/>
        <v>0.41886394810316624</v>
      </c>
      <c r="P18" s="56">
        <f>ABS(O18*'Assumed Values'!$C$7)</f>
        <v>797.93582113653167</v>
      </c>
      <c r="Q18" s="57">
        <f t="shared" si="1"/>
        <v>309.45326866206335</v>
      </c>
      <c r="T18" s="68">
        <f t="shared" si="5"/>
        <v>1.1531717281146316</v>
      </c>
      <c r="U18" s="69">
        <f>T18*'Assumed Values'!$D$8</f>
        <v>0</v>
      </c>
    </row>
    <row r="19" spans="3:21">
      <c r="F19" s="54">
        <f t="shared" si="2"/>
        <v>2033</v>
      </c>
      <c r="G19" s="63">
        <f t="shared" si="6"/>
        <v>57994.610106759857</v>
      </c>
      <c r="H19" s="62">
        <f t="shared" si="8"/>
        <v>3.6670333825168377E-3</v>
      </c>
      <c r="I19" s="54">
        <f>IF(AND(F19&gt;='Inputs &amp; Outputs'!B$13,F19&lt;'Inputs &amp; Outputs'!B$13+'Inputs &amp; Outputs'!B$19),1,0)</f>
        <v>1</v>
      </c>
      <c r="J19" s="55">
        <f>I19*'Inputs &amp; Outputs'!B$16*'Benefit Calculations'!G19*('Benefit Calculations'!C$4-'Benefit Calculations'!C$5)</f>
        <v>4451.540182066934</v>
      </c>
      <c r="K19" s="71">
        <f t="shared" si="3"/>
        <v>1.275816645065833</v>
      </c>
      <c r="L19" s="56">
        <f>K19*'Assumed Values'!$C$8</f>
        <v>9578.8313711542742</v>
      </c>
      <c r="M19" s="57">
        <f t="shared" si="0"/>
        <v>3471.8093033002333</v>
      </c>
      <c r="N19" s="55">
        <f>I19*'Inputs &amp; Outputs'!B$16*'Benefit Calculations'!G19*('Benefit Calculations'!D$4-'Benefit Calculations'!D$5)</f>
        <v>1466.8465219491422</v>
      </c>
      <c r="O19" s="71">
        <f t="shared" si="4"/>
        <v>0.42039993618359334</v>
      </c>
      <c r="P19" s="56">
        <f>ABS(O19*'Assumed Values'!$C$7)</f>
        <v>800.86187842974527</v>
      </c>
      <c r="Q19" s="57">
        <f t="shared" si="1"/>
        <v>290.2692001201645</v>
      </c>
      <c r="T19" s="68">
        <f t="shared" si="5"/>
        <v>1.1574004473374027</v>
      </c>
      <c r="U19" s="69">
        <f>T19*'Assumed Values'!$D$8</f>
        <v>0</v>
      </c>
    </row>
    <row r="20" spans="3:21">
      <c r="F20" s="54">
        <f t="shared" si="2"/>
        <v>2034</v>
      </c>
      <c r="G20" s="63">
        <f t="shared" si="6"/>
        <v>58207.278278027392</v>
      </c>
      <c r="H20" s="62">
        <f t="shared" si="8"/>
        <v>3.6670333825168377E-3</v>
      </c>
      <c r="I20" s="54">
        <f>IF(AND(F20&gt;='Inputs &amp; Outputs'!B$13,F20&lt;'Inputs &amp; Outputs'!B$13+'Inputs &amp; Outputs'!B$19),1,0)</f>
        <v>1</v>
      </c>
      <c r="J20" s="55">
        <f>I20*'Inputs &amp; Outputs'!B$16*'Benefit Calculations'!G20*('Benefit Calculations'!C$4-'Benefit Calculations'!C$5)</f>
        <v>4467.8641285181875</v>
      </c>
      <c r="K20" s="71">
        <f t="shared" si="3"/>
        <v>1.28049510729326</v>
      </c>
      <c r="L20" s="56">
        <f>K20*'Assumed Values'!$C$8</f>
        <v>9613.9572655577958</v>
      </c>
      <c r="M20" s="57">
        <f t="shared" si="0"/>
        <v>3256.5799475823997</v>
      </c>
      <c r="N20" s="55">
        <f>I20*'Inputs &amp; Outputs'!B$16*'Benefit Calculations'!G20*('Benefit Calculations'!D$4-'Benefit Calculations'!D$5)</f>
        <v>1472.2254971121583</v>
      </c>
      <c r="O20" s="71">
        <f t="shared" si="4"/>
        <v>0.42194155678358658</v>
      </c>
      <c r="P20" s="56">
        <f>ABS(O20*'Assumed Values'!$C$7)</f>
        <v>803.79866567273245</v>
      </c>
      <c r="Q20" s="57">
        <f t="shared" si="1"/>
        <v>272.27441772609507</v>
      </c>
      <c r="T20" s="68">
        <f t="shared" si="5"/>
        <v>1.1616446734147288</v>
      </c>
      <c r="U20" s="69">
        <f>T20*'Assumed Values'!$D$8</f>
        <v>0</v>
      </c>
    </row>
    <row r="21" spans="3:21">
      <c r="F21" s="54">
        <f t="shared" si="2"/>
        <v>2035</v>
      </c>
      <c r="G21" s="63">
        <f t="shared" si="6"/>
        <v>58420.726310578364</v>
      </c>
      <c r="H21" s="62">
        <f t="shared" si="8"/>
        <v>3.6670333825168377E-3</v>
      </c>
      <c r="I21" s="54">
        <f>IF(AND(F21&gt;='Inputs &amp; Outputs'!B$13,F21&lt;'Inputs &amp; Outputs'!B$13+'Inputs &amp; Outputs'!B$19),1,0)</f>
        <v>1</v>
      </c>
      <c r="J21" s="55">
        <f>I21*'Inputs &amp; Outputs'!B$16*'Benefit Calculations'!G21*('Benefit Calculations'!C$4-'Benefit Calculations'!C$5)</f>
        <v>4484.2479354260131</v>
      </c>
      <c r="K21" s="71">
        <f t="shared" si="3"/>
        <v>1.2851907255978539</v>
      </c>
      <c r="L21" s="56">
        <f>K21*'Assumed Values'!$C$8</f>
        <v>9649.2119677886876</v>
      </c>
      <c r="M21" s="57">
        <f t="shared" si="0"/>
        <v>3054.6933971617009</v>
      </c>
      <c r="N21" s="55">
        <f>I21*'Inputs &amp; Outputs'!B$16*'Benefit Calculations'!G21*('Benefit Calculations'!D$4-'Benefit Calculations'!D$5)</f>
        <v>1477.624197156661</v>
      </c>
      <c r="O21" s="71">
        <f t="shared" si="4"/>
        <v>0.42348883055778302</v>
      </c>
      <c r="P21" s="56">
        <f>ABS(O21*'Assumed Values'!$C$7)</f>
        <v>806.74622221257664</v>
      </c>
      <c r="Q21" s="57">
        <f t="shared" si="1"/>
        <v>255.39519355617003</v>
      </c>
      <c r="T21" s="68">
        <f t="shared" si="5"/>
        <v>1.1659044632107634</v>
      </c>
      <c r="U21" s="69">
        <f>T21*'Assumed Values'!$D$8</f>
        <v>0</v>
      </c>
    </row>
    <row r="22" spans="3:21">
      <c r="F22" s="54">
        <f t="shared" si="2"/>
        <v>2036</v>
      </c>
      <c r="G22" s="63">
        <f t="shared" si="6"/>
        <v>58634.957064190137</v>
      </c>
      <c r="H22" s="62">
        <f t="shared" si="8"/>
        <v>3.6670333825168377E-3</v>
      </c>
      <c r="I22" s="54">
        <f>IF(AND(F22&gt;='Inputs &amp; Outputs'!B$13,F22&lt;'Inputs &amp; Outputs'!B$13+'Inputs &amp; Outputs'!B$19),1,0)</f>
        <v>1</v>
      </c>
      <c r="J22" s="55">
        <f>I22*'Inputs &amp; Outputs'!B$16*'Benefit Calculations'!G22*('Benefit Calculations'!C$4-'Benefit Calculations'!C$5)</f>
        <v>4500.6918223007033</v>
      </c>
      <c r="K22" s="71">
        <f t="shared" si="3"/>
        <v>1.2899035628915223</v>
      </c>
      <c r="L22" s="56">
        <f>K22*'Assumed Values'!$C$8</f>
        <v>9684.5959501895486</v>
      </c>
      <c r="M22" s="57">
        <f t="shared" si="0"/>
        <v>2865.3224858153699</v>
      </c>
      <c r="N22" s="55">
        <f>I22*'Inputs &amp; Outputs'!B$16*'Benefit Calculations'!G22*('Benefit Calculations'!D$4-'Benefit Calculations'!D$5)</f>
        <v>1483.0426944144492</v>
      </c>
      <c r="O22" s="71">
        <f t="shared" si="4"/>
        <v>0.42504177823656147</v>
      </c>
      <c r="P22" s="56">
        <f>ABS(O22*'Assumed Values'!$C$7)</f>
        <v>809.70458754064964</v>
      </c>
      <c r="Q22" s="57">
        <f t="shared" si="1"/>
        <v>239.56237033334099</v>
      </c>
      <c r="T22" s="68">
        <f t="shared" si="5"/>
        <v>1.170179873798183</v>
      </c>
      <c r="U22" s="69">
        <f>T22*'Assumed Values'!$D$8</f>
        <v>0</v>
      </c>
    </row>
    <row r="23" spans="3:21">
      <c r="F23" s="54">
        <f t="shared" si="2"/>
        <v>2037</v>
      </c>
      <c r="G23" s="63">
        <f t="shared" si="6"/>
        <v>58849.973409126964</v>
      </c>
      <c r="H23" s="62">
        <f t="shared" si="8"/>
        <v>3.6670333825168377E-3</v>
      </c>
      <c r="I23" s="54">
        <f>IF(AND(F23&gt;='Inputs &amp; Outputs'!B$13,F23&lt;'Inputs &amp; Outputs'!B$13+'Inputs &amp; Outputs'!B$19),1,0)</f>
        <v>1</v>
      </c>
      <c r="J23" s="55">
        <f>I23*'Inputs &amp; Outputs'!B$16*'Benefit Calculations'!G23*('Benefit Calculations'!C$4-'Benefit Calculations'!C$5)</f>
        <v>4517.1960094574997</v>
      </c>
      <c r="K23" s="71">
        <f t="shared" si="3"/>
        <v>1.2946336823168727</v>
      </c>
      <c r="L23" s="56">
        <f>K23*'Assumed Values'!$C$8</f>
        <v>9720.1096868350796</v>
      </c>
      <c r="M23" s="57">
        <f t="shared" si="0"/>
        <v>2687.691326189281</v>
      </c>
      <c r="N23" s="55">
        <f>I23*'Inputs &amp; Outputs'!B$16*'Benefit Calculations'!G23*('Benefit Calculations'!D$4-'Benefit Calculations'!D$5)</f>
        <v>1488.4810614825647</v>
      </c>
      <c r="O23" s="71">
        <f t="shared" si="4"/>
        <v>0.42660042062631925</v>
      </c>
      <c r="P23" s="56">
        <f>ABS(O23*'Assumed Values'!$C$7)</f>
        <v>812.67380129313813</v>
      </c>
      <c r="Q23" s="57">
        <f t="shared" si="1"/>
        <v>224.71107807714785</v>
      </c>
      <c r="T23" s="68">
        <f t="shared" si="5"/>
        <v>1.17447096245895</v>
      </c>
      <c r="U23" s="69">
        <f>T23*'Assumed Values'!$D$8</f>
        <v>0</v>
      </c>
    </row>
    <row r="24" spans="3:21">
      <c r="F24" s="54">
        <f t="shared" si="2"/>
        <v>2038</v>
      </c>
      <c r="G24" s="63">
        <f t="shared" si="6"/>
        <v>59065.77822617846</v>
      </c>
      <c r="H24" s="62">
        <f t="shared" si="8"/>
        <v>3.6670333825168377E-3</v>
      </c>
      <c r="I24" s="54">
        <f>IF(AND(F24&gt;='Inputs &amp; Outputs'!B$13,F24&lt;'Inputs &amp; Outputs'!B$13+'Inputs &amp; Outputs'!B$19),1,0)</f>
        <v>1</v>
      </c>
      <c r="J24" s="55">
        <f>I24*'Inputs &amp; Outputs'!B$16*'Benefit Calculations'!G24*('Benefit Calculations'!C$4-'Benefit Calculations'!C$5)</f>
        <v>4533.7607180195528</v>
      </c>
      <c r="K24" s="71">
        <f t="shared" si="3"/>
        <v>1.2993811472480596</v>
      </c>
      <c r="L24" s="56">
        <f>K24*'Assumed Values'!$C$8</f>
        <v>9755.7536535384315</v>
      </c>
      <c r="M24" s="57">
        <f t="shared" si="0"/>
        <v>2521.072130845158</v>
      </c>
      <c r="N24" s="55">
        <f>I24*'Inputs &amp; Outputs'!B$16*'Benefit Calculations'!G24*('Benefit Calculations'!D$4-'Benefit Calculations'!D$5)</f>
        <v>1493.9393712242654</v>
      </c>
      <c r="O24" s="71">
        <f t="shared" si="4"/>
        <v>0.42816477860975172</v>
      </c>
      <c r="P24" s="56">
        <f>ABS(O24*'Assumed Values'!$C$7)</f>
        <v>815.65390325157705</v>
      </c>
      <c r="Q24" s="57">
        <f t="shared" si="1"/>
        <v>210.78046831951227</v>
      </c>
      <c r="T24" s="68">
        <f t="shared" si="5"/>
        <v>1.1787777866850837</v>
      </c>
      <c r="U24" s="69">
        <f>T24*'Assumed Values'!$D$8</f>
        <v>0</v>
      </c>
    </row>
    <row r="25" spans="3:21">
      <c r="F25" s="54">
        <f t="shared" si="2"/>
        <v>2039</v>
      </c>
      <c r="G25" s="63">
        <f t="shared" si="6"/>
        <v>59282.374406698189</v>
      </c>
      <c r="H25" s="62">
        <f t="shared" si="8"/>
        <v>3.6670333825168377E-3</v>
      </c>
      <c r="I25" s="54">
        <f>IF(AND(F25&gt;='Inputs &amp; Outputs'!B$13,F25&lt;'Inputs &amp; Outputs'!B$13+'Inputs &amp; Outputs'!B$19),1,0)</f>
        <v>1</v>
      </c>
      <c r="J25" s="55">
        <f>I25*'Inputs &amp; Outputs'!B$16*'Benefit Calculations'!G25*('Benefit Calculations'!C$4-'Benefit Calculations'!C$5)</f>
        <v>4550.3861699208737</v>
      </c>
      <c r="K25" s="71">
        <f t="shared" si="3"/>
        <v>1.3041460212916312</v>
      </c>
      <c r="L25" s="56">
        <f>K25*'Assumed Values'!$C$8</f>
        <v>9791.5283278575662</v>
      </c>
      <c r="M25" s="57">
        <f t="shared" si="0"/>
        <v>2364.7822303819621</v>
      </c>
      <c r="N25" s="55">
        <f>I25*'Inputs &amp; Outputs'!B$16*'Benefit Calculations'!G25*('Benefit Calculations'!D$4-'Benefit Calculations'!D$5)</f>
        <v>1499.4176967700009</v>
      </c>
      <c r="O25" s="71">
        <f t="shared" si="4"/>
        <v>0.42973487314613157</v>
      </c>
      <c r="P25" s="56">
        <f>ABS(O25*'Assumed Values'!$C$7)</f>
        <v>818.64493334338067</v>
      </c>
      <c r="Q25" s="57">
        <f t="shared" si="1"/>
        <v>197.71346479740413</v>
      </c>
      <c r="T25" s="68">
        <f t="shared" si="5"/>
        <v>1.1831004041794271</v>
      </c>
      <c r="U25" s="69">
        <f>T25*'Assumed Values'!$D$8</f>
        <v>0</v>
      </c>
    </row>
    <row r="26" spans="3:21">
      <c r="F26" s="54">
        <f t="shared" si="2"/>
        <v>2040</v>
      </c>
      <c r="G26" s="63">
        <f t="shared" si="6"/>
        <v>59499.764852642416</v>
      </c>
      <c r="H26" s="62">
        <f t="shared" si="8"/>
        <v>3.6670333825168377E-3</v>
      </c>
      <c r="I26" s="54">
        <f>IF(AND(F26&gt;='Inputs &amp; Outputs'!B$13,F26&lt;'Inputs &amp; Outputs'!B$13+'Inputs &amp; Outputs'!B$19),1,0)</f>
        <v>1</v>
      </c>
      <c r="J26" s="55">
        <f>I26*'Inputs &amp; Outputs'!B$16*'Benefit Calculations'!G26*('Benefit Calculations'!C$4-'Benefit Calculations'!C$5)</f>
        <v>4567.0725879093161</v>
      </c>
      <c r="K26" s="71">
        <f t="shared" si="3"/>
        <v>1.308928368287384</v>
      </c>
      <c r="L26" s="56">
        <f>K26*'Assumed Values'!$C$8</f>
        <v>9827.4341891016793</v>
      </c>
      <c r="M26" s="57">
        <f t="shared" si="0"/>
        <v>2218.1812764141637</v>
      </c>
      <c r="N26" s="55">
        <f>I26*'Inputs &amp; Outputs'!B$16*'Benefit Calculations'!G26*('Benefit Calculations'!D$4-'Benefit Calculations'!D$5)</f>
        <v>1504.9161115183931</v>
      </c>
      <c r="O26" s="71">
        <f t="shared" si="4"/>
        <v>0.43131072527159009</v>
      </c>
      <c r="P26" s="56">
        <f>ABS(O26*'Assumed Values'!$C$7)</f>
        <v>821.64693164237917</v>
      </c>
      <c r="Q26" s="57">
        <f t="shared" si="1"/>
        <v>185.4565296009246</v>
      </c>
      <c r="T26" s="68">
        <f t="shared" si="5"/>
        <v>1.187438872856422</v>
      </c>
      <c r="U26" s="69">
        <f>T26*'Assumed Values'!$D$8</f>
        <v>0</v>
      </c>
    </row>
    <row r="27" spans="3:21">
      <c r="F27" s="54">
        <f t="shared" si="2"/>
        <v>2041</v>
      </c>
      <c r="G27" s="63">
        <f t="shared" si="6"/>
        <v>59717.95247660896</v>
      </c>
      <c r="H27" s="62">
        <f t="shared" si="8"/>
        <v>3.6670333825168377E-3</v>
      </c>
      <c r="I27" s="54">
        <f>IF(AND(F27&gt;='Inputs &amp; Outputs'!B$13,F27&lt;'Inputs &amp; Outputs'!B$13+'Inputs &amp; Outputs'!B$19),1,0)</f>
        <v>1</v>
      </c>
      <c r="J27" s="55">
        <f>I27*'Inputs &amp; Outputs'!B$16*'Benefit Calculations'!G27*('Benefit Calculations'!C$4-'Benefit Calculations'!C$5)</f>
        <v>4583.8201955495579</v>
      </c>
      <c r="K27" s="71">
        <f t="shared" si="3"/>
        <v>1.3137282523092173</v>
      </c>
      <c r="L27" s="56">
        <f>K27*'Assumed Values'!$C$8</f>
        <v>9863.4717183376033</v>
      </c>
      <c r="M27" s="57">
        <f t="shared" si="0"/>
        <v>2080.6686179469611</v>
      </c>
      <c r="N27" s="55">
        <f>I27*'Inputs &amp; Outputs'!B$16*'Benefit Calculations'!G27*('Benefit Calculations'!D$4-'Benefit Calculations'!D$5)</f>
        <v>1510.4346891372184</v>
      </c>
      <c r="O27" s="71">
        <f t="shared" si="4"/>
        <v>0.43289235609939852</v>
      </c>
      <c r="P27" s="56">
        <f>ABS(O27*'Assumed Values'!$C$7)</f>
        <v>824.65993836935422</v>
      </c>
      <c r="Q27" s="57">
        <f t="shared" si="1"/>
        <v>173.95944381866997</v>
      </c>
      <c r="T27" s="68">
        <f t="shared" si="5"/>
        <v>1.191793250842885</v>
      </c>
      <c r="U27" s="69">
        <f>T27*'Assumed Values'!$D$8</f>
        <v>0</v>
      </c>
    </row>
    <row r="28" spans="3:21">
      <c r="F28" s="54">
        <f t="shared" si="2"/>
        <v>2042</v>
      </c>
      <c r="G28" s="63">
        <f t="shared" si="6"/>
        <v>59936.940201876241</v>
      </c>
      <c r="H28" s="62">
        <f t="shared" si="8"/>
        <v>3.6670333825168377E-3</v>
      </c>
      <c r="I28" s="54">
        <f>IF(AND(F28&gt;='Inputs &amp; Outputs'!B$13,F28&lt;'Inputs &amp; Outputs'!B$13+'Inputs &amp; Outputs'!B$19),1,0)</f>
        <v>1</v>
      </c>
      <c r="J28" s="55">
        <f>I28*'Inputs &amp; Outputs'!B$16*'Benefit Calculations'!G28*('Benefit Calculations'!C$4-'Benefit Calculations'!C$5)</f>
        <v>4600.6292172260928</v>
      </c>
      <c r="K28" s="71">
        <f t="shared" si="3"/>
        <v>1.3185457376659908</v>
      </c>
      <c r="L28" s="56">
        <f>K28*'Assumed Values'!$C$8</f>
        <v>9899.6413983962593</v>
      </c>
      <c r="M28" s="57">
        <f t="shared" si="0"/>
        <v>1951.6808403989983</v>
      </c>
      <c r="N28" s="55">
        <f>I28*'Inputs &amp; Outputs'!B$16*'Benefit Calculations'!G28*('Benefit Calculations'!D$4-'Benefit Calculations'!D$5)</f>
        <v>1515.9735035643962</v>
      </c>
      <c r="O28" s="71">
        <f t="shared" si="4"/>
        <v>0.43447978682025146</v>
      </c>
      <c r="P28" s="56">
        <f>ABS(O28*'Assumed Values'!$C$7)</f>
        <v>827.683993892579</v>
      </c>
      <c r="Q28" s="57">
        <f t="shared" si="1"/>
        <v>163.17510178164216</v>
      </c>
      <c r="T28" s="68">
        <f t="shared" si="5"/>
        <v>1.1961635964787842</v>
      </c>
      <c r="U28" s="69">
        <f>T28*'Assumed Values'!$D$8</f>
        <v>0</v>
      </c>
    </row>
    <row r="29" spans="3:21">
      <c r="F29" s="54">
        <f t="shared" si="2"/>
        <v>2043</v>
      </c>
      <c r="G29" s="63">
        <f t="shared" si="6"/>
        <v>60156.730962442438</v>
      </c>
      <c r="H29" s="62">
        <f t="shared" si="8"/>
        <v>3.6670333825168377E-3</v>
      </c>
      <c r="I29" s="54">
        <f>IF(AND(F29&gt;='Inputs &amp; Outputs'!B$13,F29&lt;'Inputs &amp; Outputs'!B$13+'Inputs &amp; Outputs'!B$19),1,0)</f>
        <v>1</v>
      </c>
      <c r="J29" s="55">
        <f>I29*'Inputs &amp; Outputs'!B$16*'Benefit Calculations'!G29*('Benefit Calculations'!C$4-'Benefit Calculations'!C$5)</f>
        <v>4617.4998781462436</v>
      </c>
      <c r="K29" s="71">
        <f t="shared" si="3"/>
        <v>1.3233808889023875</v>
      </c>
      <c r="L29" s="56">
        <f>K29*'Assumed Values'!$C$8</f>
        <v>9935.9437138791254</v>
      </c>
      <c r="M29" s="57">
        <f t="shared" si="0"/>
        <v>1830.6894571894954</v>
      </c>
      <c r="N29" s="55">
        <f>I29*'Inputs &amp; Outputs'!B$16*'Benefit Calculations'!G29*('Benefit Calculations'!D$4-'Benefit Calculations'!D$5)</f>
        <v>1521.5326290089779</v>
      </c>
      <c r="O29" s="71">
        <f t="shared" si="4"/>
        <v>0.43607303870255015</v>
      </c>
      <c r="P29" s="56">
        <f>ABS(O29*'Assumed Values'!$C$7)</f>
        <v>830.71913872835808</v>
      </c>
      <c r="Q29" s="57">
        <f t="shared" si="1"/>
        <v>153.05931806268322</v>
      </c>
      <c r="T29" s="68">
        <f t="shared" si="5"/>
        <v>1.2005499683180232</v>
      </c>
      <c r="U29" s="69">
        <f>T29*'Assumed Values'!$D$8</f>
        <v>0</v>
      </c>
    </row>
    <row r="30" spans="3:21">
      <c r="F30" s="54">
        <f t="shared" si="2"/>
        <v>2044</v>
      </c>
      <c r="G30" s="63">
        <f t="shared" si="6"/>
        <v>60377.327703064795</v>
      </c>
      <c r="H30" s="62">
        <f t="shared" si="8"/>
        <v>3.6670333825168377E-3</v>
      </c>
      <c r="I30" s="54">
        <f>IF(AND(F30&gt;='Inputs &amp; Outputs'!B$13,F30&lt;'Inputs &amp; Outputs'!B$13+'Inputs &amp; Outputs'!B$19),1,0)</f>
        <v>1</v>
      </c>
      <c r="J30" s="55">
        <f>I30*'Inputs &amp; Outputs'!B$16*'Benefit Calculations'!G30*('Benefit Calculations'!C$4-'Benefit Calculations'!C$5)</f>
        <v>4634.4324043431734</v>
      </c>
      <c r="K30" s="71">
        <f t="shared" si="3"/>
        <v>1.3282337707997771</v>
      </c>
      <c r="L30" s="56">
        <f>K30*'Assumed Values'!$C$8</f>
        <v>9972.3791511647269</v>
      </c>
      <c r="M30" s="57">
        <f t="shared" si="0"/>
        <v>1717.1987444318045</v>
      </c>
      <c r="N30" s="55">
        <f>I30*'Inputs &amp; Outputs'!B$16*'Benefit Calculations'!G30*('Benefit Calculations'!D$4-'Benefit Calculations'!D$5)</f>
        <v>1527.1121399521423</v>
      </c>
      <c r="O30" s="71">
        <f t="shared" si="4"/>
        <v>0.43767213309268793</v>
      </c>
      <c r="P30" s="56">
        <f>ABS(O30*'Assumed Values'!$C$7)</f>
        <v>833.76541354157052</v>
      </c>
      <c r="Q30" s="57">
        <f t="shared" si="1"/>
        <v>143.57064644067694</v>
      </c>
      <c r="T30" s="68">
        <f t="shared" si="5"/>
        <v>1.204952425129225</v>
      </c>
      <c r="U30" s="69">
        <f>T30*'Assumed Values'!$D$8</f>
        <v>0</v>
      </c>
    </row>
    <row r="31" spans="3:21">
      <c r="F31" s="54">
        <f t="shared" si="2"/>
        <v>2045</v>
      </c>
      <c r="G31" s="63">
        <f>'Inputs &amp; Outputs'!$B$24</f>
        <v>61718</v>
      </c>
      <c r="H31" s="62">
        <f t="shared" si="8"/>
        <v>3.6670333825168377E-3</v>
      </c>
      <c r="I31" s="54">
        <f>IF(AND(F31&gt;='Inputs &amp; Outputs'!B$13,F31&lt;'Inputs &amp; Outputs'!B$13+'Inputs &amp; Outputs'!B$19),1,0)</f>
        <v>1</v>
      </c>
      <c r="J31" s="55">
        <f>I31*'Inputs &amp; Outputs'!B$16*'Benefit Calculations'!G31*('Benefit Calculations'!C$4-'Benefit Calculations'!C$5)</f>
        <v>4737.3394950159909</v>
      </c>
      <c r="K31" s="71">
        <f t="shared" si="3"/>
        <v>1.357727063863734</v>
      </c>
      <c r="L31" s="56">
        <f>K31*'Assumed Values'!$C$8</f>
        <v>10193.814795488915</v>
      </c>
      <c r="M31" s="57">
        <f t="shared" si="0"/>
        <v>1640.4943592303864</v>
      </c>
      <c r="N31" s="55">
        <f>I31*'Inputs &amp; Outputs'!B$16*'Benefit Calculations'!G31*('Benefit Calculations'!D$4-'Benefit Calculations'!D$5)</f>
        <v>1561.0215065676402</v>
      </c>
      <c r="O31" s="71">
        <f t="shared" si="4"/>
        <v>0.44739059739544174</v>
      </c>
      <c r="P31" s="56">
        <f>ABS(O31*'Assumed Values'!$C$7)</f>
        <v>852.27908803831656</v>
      </c>
      <c r="Q31" s="57">
        <f t="shared" si="1"/>
        <v>137.15758668046487</v>
      </c>
      <c r="T31" s="68">
        <f t="shared" si="5"/>
        <v>1.2317082687041576</v>
      </c>
      <c r="U31" s="69">
        <f>T31*'Assumed Values'!$D$8</f>
        <v>0</v>
      </c>
    </row>
    <row r="32" spans="3:21">
      <c r="F32" s="54">
        <f t="shared" si="2"/>
        <v>2046</v>
      </c>
      <c r="G32" s="63">
        <f t="shared" si="6"/>
        <v>61944.321966302174</v>
      </c>
      <c r="H32" s="62">
        <f t="shared" si="8"/>
        <v>3.6670333825168377E-3</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62171.473862809973</v>
      </c>
      <c r="H33" s="62">
        <f t="shared" si="8"/>
        <v>3.6670333825168377E-3</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62399.458732905172</v>
      </c>
      <c r="H34" s="62">
        <f t="shared" si="8"/>
        <v>3.6670333825168377E-3</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62628.279631129713</v>
      </c>
      <c r="H35" s="62">
        <f t="shared" si="8"/>
        <v>3.6670333825168377E-3</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62857.939623226666</v>
      </c>
      <c r="H36" s="62">
        <f t="shared" si="8"/>
        <v>3.6670333825168377E-3</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89955.174068102715</v>
      </c>
      <c r="K37" s="55">
        <f t="shared" ref="K37:Q37" si="9">SUM(K4:K36)</f>
        <v>25.781258551414833</v>
      </c>
      <c r="L37" s="58">
        <f t="shared" si="9"/>
        <v>193565.68920402252</v>
      </c>
      <c r="M37" s="59">
        <f t="shared" si="9"/>
        <v>63311.459015822446</v>
      </c>
      <c r="N37" s="55">
        <f t="shared" si="9"/>
        <v>29641.523790954328</v>
      </c>
      <c r="O37" s="55">
        <f t="shared" si="9"/>
        <v>8.4952955361295217</v>
      </c>
      <c r="P37" s="55">
        <f t="shared" si="9"/>
        <v>16183.537996326739</v>
      </c>
      <c r="Q37" s="59">
        <f t="shared" si="9"/>
        <v>5293.3110552743192</v>
      </c>
      <c r="T37" s="68">
        <f>SUM(T4:T36)</f>
        <v>23.388345257706703</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55</v>
      </c>
      <c r="H2" s="92" t="s">
        <v>118</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55</v>
      </c>
      <c r="H21" s="92" t="s">
        <v>118</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55</v>
      </c>
      <c r="H2" s="92" t="s">
        <v>118</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55</v>
      </c>
      <c r="H21" s="92" t="s">
        <v>118</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E77A27-ED6D-4803-A118-E7C3648BF6A1}"/>
</file>

<file path=customXml/itemProps2.xml><?xml version="1.0" encoding="utf-8"?>
<ds:datastoreItem xmlns:ds="http://schemas.openxmlformats.org/officeDocument/2006/customXml" ds:itemID="{86E24BA5-DA5A-4A24-838F-ABF9396D8AFA}"/>
</file>

<file path=customXml/itemProps3.xml><?xml version="1.0" encoding="utf-8"?>
<ds:datastoreItem xmlns:ds="http://schemas.openxmlformats.org/officeDocument/2006/customXml" ds:itemID="{BD09BE7E-189C-4295-8397-33086813B7D7}"/>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2018-10-31T00:42:41Z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