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Emissions\"/>
    </mc:Choice>
  </mc:AlternateContent>
  <xr:revisionPtr revIDLastSave="31" documentId="8_{7D2918B0-8DF8-48D6-96D1-83B9D0A233EE}" xr6:coauthVersionLast="40" xr6:coauthVersionMax="40" xr10:uidLastSave="{8155979D-2579-44C7-9AFE-B12AB468FAF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<sst xmlns="http://schemas.openxmlformats.org/spreadsheetml/2006/main" count="263" uniqueCount="131">
  <si>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</si>
  <si>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</si>
  <si>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</si>
  <si>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</si>
  <si>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</si>
  <si>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</si>
  <si>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</si>
  <si>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</si>
  <si>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</si>
  <si>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</si>
  <si>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</si>
  <si>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</si>
  <si>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</si>
  <si>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</si>
  <si>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</si>
  <si>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</si>
  <si>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</si>
  <si>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</si>
  <si>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</si>
  <si>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</si>
  <si>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</si>
  <si>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</si>
  <si>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</si>
  <si>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</si>
  <si>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</si>
  <si>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</si>
  <si>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</si>
  <si>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</si>
  <si>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</si>
  <si>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</si>
  <si>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</si>
  <si>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</si>
  <si>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</si>
  <si>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</si>
  <si>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</si>
  <si>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</si>
  <si>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</si>
  <si>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</si>
  <si>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</si>
  <si>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</si>
  <si>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</si>
  <si>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</si>
  <si>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</si>
  <si>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</si>
  <si>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</si>
  <si>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</si>
  <si>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</si>
  <si>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249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</si>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</sst>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228</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7.2</v>
      </c>
    </row>
    <row r="17" spans="1:2">
      <c r="A17" s="86" t="s">
        <v>64</v>
      </c>
      <c r="B17" s="8">
        <v>18</v>
      </c>
    </row>
    <row r="18" spans="1:2">
      <c r="A18" s="86" t="s">
        <v>65</v>
      </c>
      <c r="B18" s="8">
        <v>26</v>
      </c>
    </row>
    <row r="19" spans="1:2">
      <c r="A19" s="76" t="s">
        <v>66</v>
      </c>
      <c r="B19" s="77">
        <f>VLOOKUP(B14,'Service Life'!C6:D8,2,FALSE)</f>
        <v>20</v>
      </c>
    </row>
    <row r="21" spans="1:2">
      <c r="A21" s="81" t="s">
        <v>67</v>
      </c>
    </row>
    <row r="22" spans="1:2" ht="20.25" customHeight="1">
      <c r="A22" s="86" t="s">
        <v>68</v>
      </c>
      <c r="B22" s="95">
        <v>55856</v>
      </c>
    </row>
    <row r="23" spans="1:2" ht="30">
      <c r="A23" s="94" t="s">
        <v>69</v>
      </c>
      <c r="B23" s="96">
        <v>58243</v>
      </c>
    </row>
    <row r="24" spans="1:2" ht="30">
      <c r="A24" s="94" t="s">
        <v>70</v>
      </c>
      <c r="B24" s="96">
        <v>67126</v>
      </c>
    </row>
    <row r="27" spans="1:2" ht="18.75">
      <c r="A27" s="79" t="s">
        <v>71</v>
      </c>
      <c r="B27" s="80"/>
    </row>
    <row r="29" spans="1:2">
      <c r="A29" s="87" t="s">
        <v>72</v>
      </c>
    </row>
    <row r="30" spans="1:2">
      <c r="A30" s="84" t="s">
        <v>73</v>
      </c>
      <c r="B30" s="35">
        <f>'Benefit Calculations'!M37</f>
        <v>-834.04349746385253</v>
      </c>
    </row>
    <row r="31" spans="1:2">
      <c r="A31" s="84" t="s">
        <v>74</v>
      </c>
      <c r="B31" s="35">
        <f>'Benefit Calculations'!Q37</f>
        <v>2220.0079145381187</v>
      </c>
    </row>
    <row r="32" spans="1:2">
      <c r="B32" s="88"/>
    </row>
    <row r="33" spans="1:9">
      <c r="A33" s="87" t="s">
        <v>75</v>
      </c>
      <c r="B33" s="88"/>
    </row>
    <row r="34" spans="1:9">
      <c r="A34" s="84" t="s">
        <v>76</v>
      </c>
      <c r="B34" s="35">
        <f>$B$30+$B$31</f>
        <v>1385.9644170742663</v>
      </c>
    </row>
    <row r="35" spans="1:9">
      <c r="I35" s="89"/>
    </row>
    <row r="36" spans="1:9">
      <c r="A36" s="87" t="s">
        <v>77</v>
      </c>
    </row>
    <row r="37" spans="1:9">
      <c r="A37" s="84" t="s">
        <v>78</v>
      </c>
      <c r="B37" s="91">
        <f>'Benefit Calculations'!K37</f>
        <v>-0.29782504111539271</v>
      </c>
    </row>
    <row r="38" spans="1:9">
      <c r="A38" s="84" t="s">
        <v>79</v>
      </c>
      <c r="B38" s="91">
        <f>'Benefit Calculations'!O37</f>
        <v>3.1243258085133729</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5.1048498600699897E-2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1.36591000482E-2</v>
      </c>
      <c r="F4" s="54">
        <v>2018</v>
      </c>
      <c r="G4" s="63">
        <f>'Inputs &amp; Outputs'!B22</f>
        <v>55856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5.11665008962E-2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1.24212000519E-2</v>
      </c>
      <c r="F5" s="54">
        <f t="shared" ref="F5:F36" si="2">F4+1</f>
        <v>2019</v>
      </c>
      <c r="G5" s="63">
        <f>G4+G4*H5</f>
        <v>56190.914940052928</v>
      </c>
      <c r="H5" s="62">
        <f>$C$9</f>
        <v>5.9960423240641436E-3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56527.838044261371</v>
      </c>
      <c r="H6" s="62">
        <f t="shared" ref="H6:H11" si="7">$C$9</f>
        <v>5.9960423240641436E-3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56866.781353662605</v>
      </c>
      <c r="H7" s="62">
        <f t="shared" si="7"/>
        <v>5.9960423240641436E-3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57207.756981492465</v>
      </c>
      <c r="H8" s="62">
        <f t="shared" si="7"/>
        <v>5.9960423240641436E-3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5.9960423240641436E-3</v>
      </c>
      <c r="F9" s="54">
        <f t="shared" si="2"/>
        <v>2023</v>
      </c>
      <c r="G9" s="63">
        <f t="shared" si="6"/>
        <v>57550.777113618271</v>
      </c>
      <c r="H9" s="62">
        <f t="shared" si="7"/>
        <v>5.9960423240641436E-3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5.694051303660741E-3</v>
      </c>
      <c r="F10" s="54">
        <f t="shared" si="2"/>
        <v>2024</v>
      </c>
      <c r="G10" s="63">
        <f t="shared" si="6"/>
        <v>57895.854008974311</v>
      </c>
      <c r="H10" s="62">
        <f t="shared" si="7"/>
        <v>5.9960423240641436E-3</v>
      </c>
      <c r="I10" s="54">
        <f>IF(AND(F10&gt;='Inputs &amp; Outputs'!B$13,F10&lt;'Inputs &amp; Outputs'!B$13+'Inputs &amp; Outputs'!B$19),1,0)</f>
        <v>1</v>
      </c>
      <c r="J10" s="55">
        <f>I10*'Inputs &amp; Outputs'!B$16*'Benefit Calculations'!G10*('Benefit Calculations'!C$4-'Benefit Calculations'!C$5)</f>
        <v>-49.189274445584047</v>
      </c>
      <c r="K10" s="71">
        <f t="shared" si="3"/>
        <v>-1.4097703835001337E-2</v>
      </c>
      <c r="L10" s="56">
        <f>K10*'Assumed Values'!$C$8</f>
        <v>-105.84556039319004</v>
      </c>
      <c r="M10" s="57">
        <f t="shared" si="0"/>
        <v>-70.529366093503228</v>
      </c>
      <c r="N10" s="55">
        <f>I10*'Inputs &amp; Outputs'!B$16*'Benefit Calculations'!G10*('Benefit Calculations'!D$4-'Benefit Calculations'!D$5)</f>
        <v>516.01879773716132</v>
      </c>
      <c r="O10" s="71">
        <f t="shared" si="4"/>
        <v>0.14789159355947851</v>
      </c>
      <c r="P10" s="56">
        <f>ABS(O10*'Assumed Values'!$C$7)</f>
        <v>281.73348573080654</v>
      </c>
      <c r="Q10" s="57">
        <f t="shared" si="1"/>
        <v>187.73091740544334</v>
      </c>
      <c r="T10" s="68">
        <f t="shared" si="5"/>
        <v>-1.2789211355851851E-2</v>
      </c>
      <c r="U10" s="69">
        <f>T10*'Assumed Values'!$D$8</f>
        <v>0</v>
      </c>
    </row>
    <row r="11" spans="2:21">
      <c r="B11" s="15" t="s">
        <v>100</v>
      </c>
      <c r="C11" s="53">
        <f>('Inputs &amp; Outputs'!B24/'Inputs &amp; Outputs'!B22)^(1/(2045-2018))-1</f>
        <v>6.830425374042548E-3</v>
      </c>
      <c r="F11" s="54">
        <f t="shared" si="2"/>
        <v>2025</v>
      </c>
      <c r="G11" s="63">
        <f>'Inputs &amp; Outputs'!$B$23</f>
        <v>58243</v>
      </c>
      <c r="H11" s="62">
        <f t="shared" si="7"/>
        <v>5.9960423240641436E-3</v>
      </c>
      <c r="I11" s="54">
        <f>IF(AND(F11&gt;='Inputs &amp; Outputs'!B$13,F11&lt;'Inputs &amp; Outputs'!B$13+'Inputs &amp; Outputs'!B$19),1,0)</f>
        <v>1</v>
      </c>
      <c r="J11" s="55">
        <f>I11*'Inputs &amp; Outputs'!B$16*'Benefit Calculations'!G11*('Benefit Calculations'!C$4-'Benefit Calculations'!C$5)</f>
        <v>-49.484215417049811</v>
      </c>
      <c r="K11" s="71">
        <f t="shared" si="3"/>
        <v>-1.4182234263868136E-2</v>
      </c>
      <c r="L11" s="56">
        <f>K11*'Assumed Values'!$C$8</f>
        <v>-106.48021485312196</v>
      </c>
      <c r="M11" s="57">
        <f t="shared" si="0"/>
        <v>-66.310526315597514</v>
      </c>
      <c r="N11" s="55">
        <f>I11*'Inputs &amp; Outputs'!B$16*'Benefit Calculations'!G11*('Benefit Calculations'!D$4-'Benefit Calculations'!D$5)</f>
        <v>519.11286828840639</v>
      </c>
      <c r="O11" s="71">
        <f t="shared" si="4"/>
        <v>0.14877835781383453</v>
      </c>
      <c r="P11" s="56">
        <f>ABS(O11*'Assumed Values'!$C$7)</f>
        <v>283.42277163535476</v>
      </c>
      <c r="Q11" s="57">
        <f t="shared" si="1"/>
        <v>176.50145788013259</v>
      </c>
      <c r="T11" s="68">
        <f t="shared" si="5"/>
        <v>-1.286589600843295E-2</v>
      </c>
      <c r="U11" s="69">
        <f>T11*'Assumed Values'!$D$8</f>
        <v>0</v>
      </c>
    </row>
    <row r="12" spans="2:21">
      <c r="C12" s="38"/>
      <c r="F12" s="54">
        <f t="shared" si="2"/>
        <v>2026</v>
      </c>
      <c r="G12" s="63">
        <f t="shared" si="6"/>
        <v>58574.638630079113</v>
      </c>
      <c r="H12" s="62">
        <f>$C$10</f>
        <v>5.694051303660741E-3</v>
      </c>
      <c r="I12" s="54">
        <f>IF(AND(F12&gt;='Inputs &amp; Outputs'!B$13,F12&lt;'Inputs &amp; Outputs'!B$13+'Inputs &amp; Outputs'!B$19),1,0)</f>
        <v>1</v>
      </c>
      <c r="J12" s="55">
        <f>I12*'Inputs &amp; Outputs'!B$16*'Benefit Calculations'!G12*('Benefit Calculations'!C$4-'Benefit Calculations'!C$5)</f>
        <v>-49.765981078355885</v>
      </c>
      <c r="K12" s="71">
        <f t="shared" si="3"/>
        <v>-1.4262988633367134E-2</v>
      </c>
      <c r="L12" s="56">
        <f>K12*'Assumed Values'!$C$8</f>
        <v>-107.08651865932045</v>
      </c>
      <c r="M12" s="57">
        <f t="shared" si="0"/>
        <v>-62.325328835898375</v>
      </c>
      <c r="N12" s="55">
        <f>I12*'Inputs &amp; Outputs'!B$16*'Benefit Calculations'!G12*('Benefit Calculations'!D$4-'Benefit Calculations'!D$5)</f>
        <v>522.06872359283102</v>
      </c>
      <c r="O12" s="71">
        <f t="shared" si="4"/>
        <v>0.14962550941610089</v>
      </c>
      <c r="P12" s="56">
        <f>ABS(O12*'Assumed Values'!$C$7)</f>
        <v>285.03659543767219</v>
      </c>
      <c r="Q12" s="57">
        <f t="shared" si="1"/>
        <v>165.89389367894671</v>
      </c>
      <c r="T12" s="68">
        <f t="shared" si="5"/>
        <v>-1.2939155080372529E-2</v>
      </c>
      <c r="U12" s="69">
        <f>T12*'Assumed Values'!$D$8</f>
        <v>0</v>
      </c>
    </row>
    <row r="13" spans="2:21">
      <c r="C13" s="38"/>
      <c r="F13" s="54">
        <f t="shared" si="2"/>
        <v>2027</v>
      </c>
      <c r="G13" s="63">
        <f t="shared" si="6"/>
        <v>58908.165627532173</v>
      </c>
      <c r="H13" s="62">
        <f t="shared" ref="H13:H36" si="8">$C$10</f>
        <v>5.694051303660741E-3</v>
      </c>
      <c r="I13" s="54">
        <f>IF(AND(F13&gt;='Inputs &amp; Outputs'!B$13,F13&lt;'Inputs &amp; Outputs'!B$13+'Inputs &amp; Outputs'!B$19),1,0)</f>
        <v>1</v>
      </c>
      <c r="J13" s="55">
        <f>I13*'Inputs &amp; Outputs'!B$16*'Benefit Calculations'!G13*('Benefit Calculations'!C$4-'Benefit Calculations'!C$5)</f>
        <v>-50.049351127793059</v>
      </c>
      <c r="K13" s="71">
        <f t="shared" si="3"/>
        <v>-1.4344202822389058E-2</v>
      </c>
      <c r="L13" s="56">
        <f>K13*'Assumed Values'!$C$8</f>
        <v>-107.69627479049704</v>
      </c>
      <c r="M13" s="57">
        <f t="shared" si="0"/>
        <v>-58.579637809165888</v>
      </c>
      <c r="N13" s="55">
        <f>I13*'Inputs &amp; Outputs'!B$16*'Benefit Calculations'!G13*('Benefit Calculations'!D$4-'Benefit Calculations'!D$5)</f>
        <v>525.04140968900538</v>
      </c>
      <c r="O13" s="71">
        <f t="shared" si="4"/>
        <v>0.15047748474305256</v>
      </c>
      <c r="P13" s="56">
        <f>ABS(O13*'Assumed Values'!$C$7)</f>
        <v>286.65960843551511</v>
      </c>
      <c r="Q13" s="57">
        <f t="shared" si="1"/>
        <v>155.92383366403615</v>
      </c>
      <c r="T13" s="68">
        <f t="shared" si="5"/>
        <v>-1.3012831293226196E-2</v>
      </c>
      <c r="U13" s="69">
        <f>T13*'Assumed Values'!$D$8</f>
        <v>0</v>
      </c>
    </row>
    <row r="14" spans="2:21">
      <c r="C14" s="38"/>
      <c r="F14" s="54">
        <f t="shared" si="2"/>
        <v>2028</v>
      </c>
      <c r="G14" s="63">
        <f t="shared" si="6"/>
        <v>59243.591744819889</v>
      </c>
      <c r="H14" s="62">
        <f t="shared" si="8"/>
        <v>5.694051303660741E-3</v>
      </c>
      <c r="I14" s="54">
        <f>IF(AND(F14&gt;='Inputs &amp; Outputs'!B$13,F14&lt;'Inputs &amp; Outputs'!B$13+'Inputs &amp; Outputs'!B$19),1,0)</f>
        <v>1</v>
      </c>
      <c r="J14" s="55">
        <f>I14*'Inputs &amp; Outputs'!B$16*'Benefit Calculations'!G14*('Benefit Calculations'!C$4-'Benefit Calculations'!C$5)</f>
        <v>-50.334334700829643</v>
      </c>
      <c r="K14" s="71">
        <f t="shared" si="3"/>
        <v>-1.4425879449169857E-2</v>
      </c>
      <c r="L14" s="56">
        <f>K14*'Assumed Values'!$C$8</f>
        <v>-108.30950290436728</v>
      </c>
      <c r="M14" s="57">
        <f t="shared" si="0"/>
        <v>-55.05905913289827</v>
      </c>
      <c r="N14" s="55">
        <f>I14*'Inputs &amp; Outputs'!B$16*'Benefit Calculations'!G14*('Benefit Calculations'!D$4-'Benefit Calculations'!D$5)</f>
        <v>528.03102241232091</v>
      </c>
      <c r="O14" s="71">
        <f t="shared" si="4"/>
        <v>0.15133431126122532</v>
      </c>
      <c r="P14" s="56">
        <f>ABS(O14*'Assumed Values'!$C$7)</f>
        <v>288.29186295263423</v>
      </c>
      <c r="Q14" s="57">
        <f t="shared" si="1"/>
        <v>146.5529644601707</v>
      </c>
      <c r="T14" s="68">
        <f t="shared" si="5"/>
        <v>-1.3086927022215707E-2</v>
      </c>
      <c r="U14" s="69">
        <f>T14*'Assumed Values'!$D$8</f>
        <v>0</v>
      </c>
    </row>
    <row r="15" spans="2:21">
      <c r="C15" s="1"/>
      <c r="F15" s="54">
        <f t="shared" si="2"/>
        <v>2029</v>
      </c>
      <c r="G15" s="63">
        <f t="shared" si="6"/>
        <v>59580.927795628028</v>
      </c>
      <c r="H15" s="62">
        <f t="shared" si="8"/>
        <v>5.694051303660741E-3</v>
      </c>
      <c r="I15" s="54">
        <f>IF(AND(F15&gt;='Inputs &amp; Outputs'!B$13,F15&lt;'Inputs &amp; Outputs'!B$13+'Inputs &amp; Outputs'!B$19),1,0)</f>
        <v>1</v>
      </c>
      <c r="J15" s="55">
        <f>I15*'Inputs &amp; Outputs'!B$16*'Benefit Calculations'!G15*('Benefit Calculations'!C$4-'Benefit Calculations'!C$5)</f>
        <v>-50.620940984951801</v>
      </c>
      <c r="K15" s="71">
        <f t="shared" si="3"/>
        <v>-1.4508021146853855E-2</v>
      </c>
      <c r="L15" s="56">
        <f>K15*'Assumed Values'!$C$8</f>
        <v>-108.92622277057875</v>
      </c>
      <c r="M15" s="57">
        <f t="shared" si="0"/>
        <v>-51.750063776011473</v>
      </c>
      <c r="N15" s="55">
        <f>I15*'Inputs &amp; Outputs'!B$16*'Benefit Calculations'!G15*('Benefit Calculations'!D$4-'Benefit Calculations'!D$5)</f>
        <v>531.03765814386111</v>
      </c>
      <c r="O15" s="71">
        <f t="shared" si="4"/>
        <v>0.15219601659355092</v>
      </c>
      <c r="P15" s="56">
        <f>ABS(O15*'Assumed Values'!$C$7)</f>
        <v>289.93341161071453</v>
      </c>
      <c r="Q15" s="57">
        <f t="shared" si="1"/>
        <v>137.74527528832755</v>
      </c>
      <c r="T15" s="68">
        <f t="shared" si="5"/>
        <v>-1.3161444656087467E-2</v>
      </c>
      <c r="U15" s="69">
        <f>T15*'Assumed Values'!$D$8</f>
        <v>0</v>
      </c>
    </row>
    <row r="16" spans="2:21">
      <c r="C16" s="1"/>
      <c r="F16" s="54">
        <f t="shared" si="2"/>
        <v>2030</v>
      </c>
      <c r="G16" s="63">
        <f t="shared" si="6"/>
        <v>59920.184655216042</v>
      </c>
      <c r="H16" s="62">
        <f t="shared" si="8"/>
        <v>5.694051303660741E-3</v>
      </c>
      <c r="I16" s="54">
        <f>IF(AND(F16&gt;='Inputs &amp; Outputs'!B$13,F16&lt;'Inputs &amp; Outputs'!B$13+'Inputs &amp; Outputs'!B$19),1,0)</f>
        <v>1</v>
      </c>
      <c r="J16" s="55">
        <f>I16*'Inputs &amp; Outputs'!B$16*'Benefit Calculations'!G16*('Benefit Calculations'!C$4-'Benefit Calculations'!C$5)</f>
        <v>-50.909179219959704</v>
      </c>
      <c r="K16" s="71">
        <f t="shared" si="3"/>
        <v>-1.4590630563578637E-2</v>
      </c>
      <c r="L16" s="56">
        <f>K16*'Assumed Values'!$C$8</f>
        <v>-109.54645427134841</v>
      </c>
      <c r="M16" s="57">
        <f t="shared" si="0"/>
        <v>-48.63993578889702</v>
      </c>
      <c r="N16" s="55">
        <f>I16*'Inputs &amp; Outputs'!B$16*'Benefit Calculations'!G16*('Benefit Calculations'!D$4-'Benefit Calculations'!D$5)</f>
        <v>534.06141381350812</v>
      </c>
      <c r="O16" s="71">
        <f t="shared" si="4"/>
        <v>0.15306262852024738</v>
      </c>
      <c r="P16" s="56">
        <f>ABS(O16*'Assumed Values'!$C$7)</f>
        <v>291.58430733107127</v>
      </c>
      <c r="Q16" s="57">
        <f t="shared" si="1"/>
        <v>129.46691958192164</v>
      </c>
      <c r="T16" s="68">
        <f t="shared" si="5"/>
        <v>-1.3236386597189523E-2</v>
      </c>
      <c r="U16" s="69">
        <f>T16*'Assumed Values'!$D$8</f>
        <v>0</v>
      </c>
    </row>
    <row r="17" spans="3:21">
      <c r="C17" s="1"/>
      <c r="F17" s="54">
        <f t="shared" si="2"/>
        <v>2031</v>
      </c>
      <c r="G17" s="63">
        <f t="shared" si="6"/>
        <v>60261.373260767665</v>
      </c>
      <c r="H17" s="62">
        <f t="shared" si="8"/>
        <v>5.694051303660741E-3</v>
      </c>
      <c r="I17" s="54">
        <f>IF(AND(F17&gt;='Inputs &amp; Outputs'!B$13,F17&lt;'Inputs &amp; Outputs'!B$13+'Inputs &amp; Outputs'!B$19),1,0)</f>
        <v>1</v>
      </c>
      <c r="J17" s="55">
        <f>I17*'Inputs &amp; Outputs'!B$16*'Benefit Calculations'!G17*('Benefit Calculations'!C$4-'Benefit Calculations'!C$5)</f>
        <v>-51.199058698265411</v>
      </c>
      <c r="K17" s="71">
        <f t="shared" si="3"/>
        <v>-1.4673710362560415E-2</v>
      </c>
      <c r="L17" s="56">
        <f>K17*'Assumed Values'!$C$8</f>
        <v>-110.1702174021036</v>
      </c>
      <c r="M17" s="57">
        <f t="shared" si="0"/>
        <v>-45.716723438024083</v>
      </c>
      <c r="N17" s="55">
        <f>I17*'Inputs &amp; Outputs'!B$16*'Benefit Calculations'!G17*('Benefit Calculations'!D$4-'Benefit Calculations'!D$5)</f>
        <v>537.10238690306778</v>
      </c>
      <c r="O17" s="71">
        <f t="shared" si="4"/>
        <v>0.15393417497971484</v>
      </c>
      <c r="P17" s="56">
        <f>ABS(O17*'Assumed Values'!$C$7)</f>
        <v>293.24460333635676</v>
      </c>
      <c r="Q17" s="57">
        <f t="shared" si="1"/>
        <v>121.6860849197645</v>
      </c>
      <c r="T17" s="68">
        <f t="shared" si="5"/>
        <v>-1.3311755261549008E-2</v>
      </c>
      <c r="U17" s="69">
        <f>T17*'Assumed Values'!$D$8</f>
        <v>0</v>
      </c>
    </row>
    <row r="18" spans="3:21">
      <c r="F18" s="54">
        <f t="shared" si="2"/>
        <v>2032</v>
      </c>
      <c r="G18" s="63">
        <f t="shared" si="6"/>
        <v>60604.504611743527</v>
      </c>
      <c r="H18" s="62">
        <f t="shared" si="8"/>
        <v>5.694051303660741E-3</v>
      </c>
      <c r="I18" s="54">
        <f>IF(AND(F18&gt;='Inputs &amp; Outputs'!B$13,F18&lt;'Inputs &amp; Outputs'!B$13+'Inputs &amp; Outputs'!B$19),1,0)</f>
        <v>1</v>
      </c>
      <c r="J18" s="55">
        <f>I18*'Inputs &amp; Outputs'!B$16*'Benefit Calculations'!G18*('Benefit Calculations'!C$4-'Benefit Calculations'!C$5)</f>
        <v>-51.49058876519247</v>
      </c>
      <c r="K18" s="71">
        <f t="shared" si="3"/>
        <v>-1.475726322217989E-2</v>
      </c>
      <c r="L18" s="56">
        <f>K18*'Assumed Values'!$C$8</f>
        <v>-110.79753227212662</v>
      </c>
      <c r="M18" s="57">
        <f t="shared" si="0"/>
        <v>-42.969193277304164</v>
      </c>
      <c r="N18" s="55">
        <f>I18*'Inputs &amp; Outputs'!B$16*'Benefit Calculations'!G18*('Benefit Calculations'!D$4-'Benefit Calculations'!D$5)</f>
        <v>540.16067544941257</v>
      </c>
      <c r="O18" s="71">
        <f t="shared" si="4"/>
        <v>0.15481068406943604</v>
      </c>
      <c r="P18" s="56">
        <f>ABS(O18*'Assumed Values'!$C$7)</f>
        <v>294.91435315227568</v>
      </c>
      <c r="Q18" s="57">
        <f t="shared" si="1"/>
        <v>114.37287077592457</v>
      </c>
      <c r="T18" s="68">
        <f t="shared" si="5"/>
        <v>-1.3387553078950043E-2</v>
      </c>
      <c r="U18" s="69">
        <f>T18*'Assumed Values'!$D$8</f>
        <v>0</v>
      </c>
    </row>
    <row r="19" spans="3:21">
      <c r="F19" s="54">
        <f t="shared" si="2"/>
        <v>2033</v>
      </c>
      <c r="G19" s="63">
        <f t="shared" si="6"/>
        <v>60949.58977023574</v>
      </c>
      <c r="H19" s="62">
        <f t="shared" si="8"/>
        <v>5.694051303660741E-3</v>
      </c>
      <c r="I19" s="54">
        <f>IF(AND(F19&gt;='Inputs &amp; Outputs'!B$13,F19&lt;'Inputs &amp; Outputs'!B$13+'Inputs &amp; Outputs'!B$19),1,0)</f>
        <v>1</v>
      </c>
      <c r="J19" s="55">
        <f>I19*'Inputs &amp; Outputs'!B$16*'Benefit Calculations'!G19*('Benefit Calculations'!C$4-'Benefit Calculations'!C$5)</f>
        <v>-51.783778819277174</v>
      </c>
      <c r="K19" s="71">
        <f t="shared" si="3"/>
        <v>-1.484129183606861E-2</v>
      </c>
      <c r="L19" s="56">
        <f>K19*'Assumed Values'!$C$8</f>
        <v>-111.42841910520312</v>
      </c>
      <c r="M19" s="57">
        <f t="shared" si="0"/>
        <v>-40.386786979721535</v>
      </c>
      <c r="N19" s="55">
        <f>I19*'Inputs &amp; Outputs'!B$16*'Benefit Calculations'!G19*('Benefit Calculations'!D$4-'Benefit Calculations'!D$5)</f>
        <v>543.23637804764155</v>
      </c>
      <c r="O19" s="71">
        <f t="shared" si="4"/>
        <v>0.1556921840468822</v>
      </c>
      <c r="P19" s="56">
        <f>ABS(O19*'Assumed Values'!$C$7)</f>
        <v>296.59361060931059</v>
      </c>
      <c r="Q19" s="57">
        <f t="shared" si="1"/>
        <v>107.49917361670056</v>
      </c>
      <c r="T19" s="68">
        <f t="shared" si="5"/>
        <v>-1.3463782493012066E-2</v>
      </c>
      <c r="U19" s="69">
        <f>T19*'Assumed Values'!$D$8</f>
        <v>0</v>
      </c>
    </row>
    <row r="20" spans="3:21">
      <c r="F20" s="54">
        <f t="shared" si="2"/>
        <v>2034</v>
      </c>
      <c r="G20" s="63">
        <f t="shared" si="6"/>
        <v>61296.63986132454</v>
      </c>
      <c r="H20" s="62">
        <f t="shared" si="8"/>
        <v>5.694051303660741E-3</v>
      </c>
      <c r="I20" s="54">
        <f>IF(AND(F20&gt;='Inputs &amp; Outputs'!B$13,F20&lt;'Inputs &amp; Outputs'!B$13+'Inputs &amp; Outputs'!B$19),1,0)</f>
        <v>1</v>
      </c>
      <c r="J20" s="55">
        <f>I20*'Inputs &amp; Outputs'!B$16*'Benefit Calculations'!G20*('Benefit Calculations'!C$4-'Benefit Calculations'!C$5)</f>
        <v>-52.078638312571563</v>
      </c>
      <c r="K20" s="71">
        <f t="shared" si="3"/>
        <v>-1.4925798913195785E-2</v>
      </c>
      <c r="L20" s="56">
        <f>K20*'Assumed Values'!$C$8</f>
        <v>-112.06289824027395</v>
      </c>
      <c r="M20" s="57">
        <f t="shared" si="0"/>
        <v>-37.95958076334027</v>
      </c>
      <c r="N20" s="55">
        <f>I20*'Inputs &amp; Outputs'!B$16*'Benefit Calculations'!G20*('Benefit Calculations'!D$4-'Benefit Calculations'!D$5)</f>
        <v>546.32959385425966</v>
      </c>
      <c r="O20" s="71">
        <f t="shared" si="4"/>
        <v>0.15657870333042415</v>
      </c>
      <c r="P20" s="56">
        <f>ABS(O20*'Assumed Values'!$C$7)</f>
        <v>298.28242984445802</v>
      </c>
      <c r="Q20" s="57">
        <f t="shared" si="1"/>
        <v>101.0385789031544</v>
      </c>
      <c r="T20" s="68">
        <f t="shared" si="5"/>
        <v>-1.3540445961268606E-2</v>
      </c>
      <c r="U20" s="69">
        <f>T20*'Assumed Values'!$D$8</f>
        <v>0</v>
      </c>
    </row>
    <row r="21" spans="3:21">
      <c r="F21" s="54">
        <f t="shared" si="2"/>
        <v>2035</v>
      </c>
      <c r="G21" s="63">
        <f t="shared" si="6"/>
        <v>61645.666073436936</v>
      </c>
      <c r="H21" s="62">
        <f t="shared" si="8"/>
        <v>5.694051303660741E-3</v>
      </c>
      <c r="I21" s="54">
        <f>IF(AND(F21&gt;='Inputs &amp; Outputs'!B$13,F21&lt;'Inputs &amp; Outputs'!B$13+'Inputs &amp; Outputs'!B$19),1,0)</f>
        <v>1</v>
      </c>
      <c r="J21" s="55">
        <f>I21*'Inputs &amp; Outputs'!B$16*'Benefit Calculations'!G21*('Benefit Calculations'!C$4-'Benefit Calculations'!C$5)</f>
        <v>-52.375176750948128</v>
      </c>
      <c r="K21" s="71">
        <f t="shared" si="3"/>
        <v>-1.5010787177955644E-2</v>
      </c>
      <c r="L21" s="56">
        <f>K21*'Assumed Values'!$C$8</f>
        <v>-112.70099013209098</v>
      </c>
      <c r="M21" s="57">
        <f t="shared" si="0"/>
        <v>-35.678247255768397</v>
      </c>
      <c r="N21" s="55">
        <f>I21*'Inputs &amp; Outputs'!B$16*'Benefit Calculations'!G21*('Benefit Calculations'!D$4-'Benefit Calculations'!D$5)</f>
        <v>549.44042259037394</v>
      </c>
      <c r="O21" s="71">
        <f t="shared" si="4"/>
        <v>0.15747027050024826</v>
      </c>
      <c r="P21" s="56">
        <f>ABS(O21*'Assumed Values'!$C$7)</f>
        <v>299.98086530297292</v>
      </c>
      <c r="Q21" s="57">
        <f t="shared" si="1"/>
        <v>94.966259584184982</v>
      </c>
      <c r="T21" s="68">
        <f t="shared" si="5"/>
        <v>-1.3617545955246512E-2</v>
      </c>
      <c r="U21" s="69">
        <f>T21*'Assumed Values'!$D$8</f>
        <v>0</v>
      </c>
    </row>
    <row r="22" spans="3:21">
      <c r="F22" s="54">
        <f t="shared" si="2"/>
        <v>2036</v>
      </c>
      <c r="G22" s="63">
        <f t="shared" si="6"/>
        <v>61996.679658707428</v>
      </c>
      <c r="H22" s="62">
        <f t="shared" si="8"/>
        <v>5.694051303660741E-3</v>
      </c>
      <c r="I22" s="54">
        <f>IF(AND(F22&gt;='Inputs &amp; Outputs'!B$13,F22&lt;'Inputs &amp; Outputs'!B$13+'Inputs &amp; Outputs'!B$19),1,0)</f>
        <v>1</v>
      </c>
      <c r="J22" s="55">
        <f>I22*'Inputs &amp; Outputs'!B$16*'Benefit Calculations'!G22*('Benefit Calculations'!C$4-'Benefit Calculations'!C$5)</f>
        <v>-52.673403694406332</v>
      </c>
      <c r="K22" s="71">
        <f t="shared" si="3"/>
        <v>-1.5096259370255258E-2</v>
      </c>
      <c r="L22" s="56">
        <f>K22*'Assumed Values'!$C$8</f>
        <v>-113.34271535187648</v>
      </c>
      <c r="M22" s="57">
        <f t="shared" si="0"/>
        <v>-33.534019650530311</v>
      </c>
      <c r="N22" s="55">
        <f>I22*'Inputs &amp; Outputs'!B$16*'Benefit Calculations'!G22*('Benefit Calculations'!D$4-'Benefit Calculations'!D$5)</f>
        <v>552.56896454490857</v>
      </c>
      <c r="O22" s="71">
        <f t="shared" si="4"/>
        <v>0.15836691429927799</v>
      </c>
      <c r="P22" s="56">
        <f>ABS(O22*'Assumed Values'!$C$7)</f>
        <v>301.68897174012454</v>
      </c>
      <c r="Q22" s="57">
        <f t="shared" si="1"/>
        <v>89.258880690069233</v>
      </c>
      <c r="T22" s="68">
        <f t="shared" si="5"/>
        <v>-1.3695084960545646E-2</v>
      </c>
      <c r="U22" s="69">
        <f>T22*'Assumed Values'!$D$8</f>
        <v>0</v>
      </c>
    </row>
    <row r="23" spans="3:21">
      <c r="F23" s="54">
        <f t="shared" si="2"/>
        <v>2037</v>
      </c>
      <c r="G23" s="63">
        <f t="shared" si="6"/>
        <v>62349.691933340728</v>
      </c>
      <c r="H23" s="62">
        <f t="shared" si="8"/>
        <v>5.694051303660741E-3</v>
      </c>
      <c r="I23" s="54">
        <f>IF(AND(F23&gt;='Inputs &amp; Outputs'!B$13,F23&lt;'Inputs &amp; Outputs'!B$13+'Inputs &amp; Outputs'!B$19),1,0)</f>
        <v>1</v>
      </c>
      <c r="J23" s="55">
        <f>I23*'Inputs &amp; Outputs'!B$16*'Benefit Calculations'!G23*('Benefit Calculations'!C$4-'Benefit Calculations'!C$5)</f>
        <v>-52.973328757380713</v>
      </c>
      <c r="K23" s="71">
        <f t="shared" si="3"/>
        <v>-1.518221824560286E-2</v>
      </c>
      <c r="L23" s="56">
        <f>K23*'Assumed Values'!$C$8</f>
        <v>-113.98809458798627</v>
      </c>
      <c r="M23" s="57">
        <f t="shared" si="0"/>
        <v>-31.518658017605976</v>
      </c>
      <c r="N23" s="55">
        <f>I23*'Inputs &amp; Outputs'!B$16*'Benefit Calculations'!G23*('Benefit Calculations'!D$4-'Benefit Calculations'!D$5)</f>
        <v>555.71532057783804</v>
      </c>
      <c r="O23" s="71">
        <f t="shared" si="4"/>
        <v>0.15926866363410058</v>
      </c>
      <c r="P23" s="56">
        <f>ABS(O23*'Assumed Values'!$C$7)</f>
        <v>303.40680422296163</v>
      </c>
      <c r="Q23" s="57">
        <f t="shared" si="1"/>
        <v>83.894509659837254</v>
      </c>
      <c r="T23" s="68">
        <f t="shared" si="5"/>
        <v>-1.3773065476918986E-2</v>
      </c>
      <c r="U23" s="69">
        <f>T23*'Assumed Values'!$D$8</f>
        <v>0</v>
      </c>
    </row>
    <row r="24" spans="3:21">
      <c r="F24" s="54">
        <f t="shared" si="2"/>
        <v>2038</v>
      </c>
      <c r="G24" s="63">
        <f t="shared" si="6"/>
        <v>62704.714277976615</v>
      </c>
      <c r="H24" s="62">
        <f t="shared" si="8"/>
        <v>5.694051303660741E-3</v>
      </c>
      <c r="I24" s="54">
        <f>IF(AND(F24&gt;='Inputs &amp; Outputs'!B$13,F24&lt;'Inputs &amp; Outputs'!B$13+'Inputs &amp; Outputs'!B$19),1,0)</f>
        <v>1</v>
      </c>
      <c r="J24" s="55">
        <f>I24*'Inputs &amp; Outputs'!B$16*'Benefit Calculations'!G24*('Benefit Calculations'!C$4-'Benefit Calculations'!C$5)</f>
        <v>-53.274961609050933</v>
      </c>
      <c r="K24" s="71">
        <f t="shared" si="3"/>
        <v>-1.5268666575196699E-2</v>
      </c>
      <c r="L24" s="56">
        <f>K24*'Assumed Values'!$C$8</f>
        <v>-114.63714864657682</v>
      </c>
      <c r="M24" s="57">
        <f t="shared" si="0"/>
        <v>-29.62441763867362</v>
      </c>
      <c r="N24" s="55">
        <f>I24*'Inputs &amp; Outputs'!B$16*'Benefit Calculations'!G24*('Benefit Calculations'!D$4-'Benefit Calculations'!D$5)</f>
        <v>558.87959212343856</v>
      </c>
      <c r="O24" s="71">
        <f t="shared" si="4"/>
        <v>0.16017554757589861</v>
      </c>
      <c r="P24" s="56">
        <f>ABS(O24*'Assumed Values'!$C$7)</f>
        <v>305.13441813208686</v>
      </c>
      <c r="Q24" s="57">
        <f t="shared" si="1"/>
        <v>78.852532057883948</v>
      </c>
      <c r="T24" s="68">
        <f t="shared" si="5"/>
        <v>-1.3851490018353244E-2</v>
      </c>
      <c r="U24" s="69">
        <f>T24*'Assumed Values'!$D$8</f>
        <v>0</v>
      </c>
    </row>
    <row r="25" spans="3:21">
      <c r="F25" s="54">
        <f t="shared" si="2"/>
        <v>2039</v>
      </c>
      <c r="G25" s="63">
        <f t="shared" si="6"/>
        <v>63061.758138056801</v>
      </c>
      <c r="H25" s="62">
        <f t="shared" si="8"/>
        <v>5.694051303660741E-3</v>
      </c>
      <c r="I25" s="54">
        <f>IF(AND(F25&gt;='Inputs &amp; Outputs'!B$13,F25&lt;'Inputs &amp; Outputs'!B$13+'Inputs &amp; Outputs'!B$19),1,0)</f>
        <v>1</v>
      </c>
      <c r="J25" s="55">
        <f>I25*'Inputs &amp; Outputs'!B$16*'Benefit Calculations'!G25*('Benefit Calculations'!C$4-'Benefit Calculations'!C$5)</f>
        <v>-53.578311973653427</v>
      </c>
      <c r="K25" s="71">
        <f t="shared" si="3"/>
        <v>-1.5355607146014359E-2</v>
      </c>
      <c r="L25" s="56">
        <f>K25*'Assumed Values'!$C$8</f>
        <v>-115.28989845227581</v>
      </c>
      <c r="M25" s="57">
        <f t="shared" si="0"/>
        <v>-27.844019245373175</v>
      </c>
      <c r="N25" s="55">
        <f>I25*'Inputs &amp; Outputs'!B$16*'Benefit Calculations'!G25*('Benefit Calculations'!D$4-'Benefit Calculations'!D$5)</f>
        <v>562.06188119355841</v>
      </c>
      <c r="O25" s="71">
        <f t="shared" si="4"/>
        <v>0.16108759536138773</v>
      </c>
      <c r="P25" s="56">
        <f>ABS(O25*'Assumed Values'!$C$7)</f>
        <v>306.87186916344359</v>
      </c>
      <c r="Q25" s="57">
        <f t="shared" si="1"/>
        <v>74.113572355929975</v>
      </c>
      <c r="T25" s="68">
        <f t="shared" si="5"/>
        <v>-1.3930361113149891E-2</v>
      </c>
      <c r="U25" s="69">
        <f>T25*'Assumed Values'!$D$8</f>
        <v>0</v>
      </c>
    </row>
    <row r="26" spans="3:21">
      <c r="F26" s="54">
        <f t="shared" si="2"/>
        <v>2040</v>
      </c>
      <c r="G26" s="63">
        <f t="shared" si="6"/>
        <v>63420.835024193941</v>
      </c>
      <c r="H26" s="62">
        <f t="shared" si="8"/>
        <v>5.694051303660741E-3</v>
      </c>
      <c r="I26" s="54">
        <f>IF(AND(F26&gt;='Inputs &amp; Outputs'!B$13,F26&lt;'Inputs &amp; Outputs'!B$13+'Inputs &amp; Outputs'!B$19),1,0)</f>
        <v>1</v>
      </c>
      <c r="J26" s="55">
        <f>I26*'Inputs &amp; Outputs'!B$16*'Benefit Calculations'!G26*('Benefit Calculations'!C$4-'Benefit Calculations'!C$5)</f>
        <v>-53.883389630794944</v>
      </c>
      <c r="K26" s="71">
        <f t="shared" si="3"/>
        <v>-1.5443042760902624E-2</v>
      </c>
      <c r="L26" s="56">
        <f>K26*'Assumed Values'!$C$8</f>
        <v>-115.9463650488569</v>
      </c>
      <c r="M26" s="57">
        <f t="shared" si="0"/>
        <v>-26.17062104622098</v>
      </c>
      <c r="N26" s="55">
        <f>I26*'Inputs &amp; Outputs'!B$16*'Benefit Calculations'!G26*('Benefit Calculations'!D$4-'Benefit Calculations'!D$5)</f>
        <v>565.26229038090651</v>
      </c>
      <c r="O26" s="71">
        <f t="shared" si="4"/>
        <v>0.16200483639375882</v>
      </c>
      <c r="P26" s="56">
        <f>ABS(O26*'Assumed Values'!$C$7)</f>
        <v>308.61921333011054</v>
      </c>
      <c r="Q26" s="57">
        <f t="shared" si="1"/>
        <v>69.659419475908621</v>
      </c>
      <c r="T26" s="68">
        <f t="shared" si="5"/>
        <v>-1.4009681304006686E-2</v>
      </c>
      <c r="U26" s="69">
        <f>T26*'Assumed Values'!$D$8</f>
        <v>0</v>
      </c>
    </row>
    <row r="27" spans="3:21">
      <c r="F27" s="54">
        <f t="shared" si="2"/>
        <v>2041</v>
      </c>
      <c r="G27" s="63">
        <f t="shared" si="6"/>
        <v>63781.956512542703</v>
      </c>
      <c r="H27" s="62">
        <f t="shared" si="8"/>
        <v>5.694051303660741E-3</v>
      </c>
      <c r="I27" s="54">
        <f>IF(AND(F27&gt;='Inputs &amp; Outputs'!B$13,F27&lt;'Inputs &amp; Outputs'!B$13+'Inputs &amp; Outputs'!B$19),1,0)</f>
        <v>1</v>
      </c>
      <c r="J27" s="55">
        <f>I27*'Inputs &amp; Outputs'!B$16*'Benefit Calculations'!G27*('Benefit Calculations'!C$4-'Benefit Calculations'!C$5)</f>
        <v>-54.190204415767838</v>
      </c>
      <c r="K27" s="71">
        <f t="shared" si="3"/>
        <v>-1.553097623866783E-2</v>
      </c>
      <c r="L27" s="56">
        <f>K27*'Assumed Values'!$C$8</f>
        <v>-116.60656959991807</v>
      </c>
      <c r="M27" s="57">
        <f t="shared" si="0"/>
        <v>-24.597792434679274</v>
      </c>
      <c r="N27" s="55">
        <f>I27*'Inputs &amp; Outputs'!B$16*'Benefit Calculations'!G27*('Benefit Calculations'!D$4-'Benefit Calculations'!D$5)</f>
        <v>568.48092286236022</v>
      </c>
      <c r="O27" s="71">
        <f t="shared" si="4"/>
        <v>0.16292730024362606</v>
      </c>
      <c r="P27" s="56">
        <f>ABS(O27*'Assumed Values'!$C$7)</f>
        <v>310.37650696410765</v>
      </c>
      <c r="Q27" s="57">
        <f t="shared" si="1"/>
        <v>65.472956807652025</v>
      </c>
      <c r="T27" s="68">
        <f t="shared" si="5"/>
        <v>-1.4089453148099637E-2</v>
      </c>
      <c r="U27" s="69">
        <f>T27*'Assumed Values'!$D$8</f>
        <v>0</v>
      </c>
    </row>
    <row r="28" spans="3:21">
      <c r="F28" s="54">
        <f t="shared" si="2"/>
        <v>2042</v>
      </c>
      <c r="G28" s="63">
        <f t="shared" si="6"/>
        <v>64145.13424517298</v>
      </c>
      <c r="H28" s="62">
        <f t="shared" si="8"/>
        <v>5.694051303660741E-3</v>
      </c>
      <c r="I28" s="54">
        <f>IF(AND(F28&gt;='Inputs &amp; Outputs'!B$13,F28&lt;'Inputs &amp; Outputs'!B$13+'Inputs &amp; Outputs'!B$19),1,0)</f>
        <v>1</v>
      </c>
      <c r="J28" s="55">
        <f>I28*'Inputs &amp; Outputs'!B$16*'Benefit Calculations'!G28*('Benefit Calculations'!C$4-'Benefit Calculations'!C$5)</f>
        <v>-54.498766219867079</v>
      </c>
      <c r="K28" s="71">
        <f t="shared" si="3"/>
        <v>-1.5619410414166741E-2</v>
      </c>
      <c r="L28" s="56">
        <f>K28*'Assumed Values'!$C$8</f>
        <v>-117.27053338956389</v>
      </c>
      <c r="M28" s="57">
        <f t="shared" si="0"/>
        <v>-23.119489277344986</v>
      </c>
      <c r="N28" s="55">
        <f>I28*'Inputs &amp; Outputs'!B$16*'Benefit Calculations'!G28*('Benefit Calculations'!D$4-'Benefit Calculations'!D$5)</f>
        <v>571.71788240229091</v>
      </c>
      <c r="O28" s="71">
        <f t="shared" si="4"/>
        <v>0.1638550166499802</v>
      </c>
      <c r="P28" s="56">
        <f>ABS(O28*'Assumed Values'!$C$7)</f>
        <v>312.14380671821226</v>
      </c>
      <c r="Q28" s="57">
        <f t="shared" si="1"/>
        <v>61.53809643244594</v>
      </c>
      <c r="T28" s="68">
        <f t="shared" si="5"/>
        <v>-1.4169679217165439E-2</v>
      </c>
      <c r="U28" s="69">
        <f>T28*'Assumed Values'!$D$8</f>
        <v>0</v>
      </c>
    </row>
    <row r="29" spans="3:21">
      <c r="F29" s="54">
        <f t="shared" si="2"/>
        <v>2043</v>
      </c>
      <c r="G29" s="63">
        <f t="shared" si="6"/>
        <v>64510.379930445197</v>
      </c>
      <c r="H29" s="62">
        <f t="shared" si="8"/>
        <v>5.694051303660741E-3</v>
      </c>
      <c r="I29" s="54">
        <f>IF(AND(F29&gt;='Inputs &amp; Outputs'!B$13,F29&lt;'Inputs &amp; Outputs'!B$13+'Inputs &amp; Outputs'!B$19),1,0)</f>
        <v>1</v>
      </c>
      <c r="J29" s="55">
        <f>I29*'Inputs &amp; Outputs'!B$16*'Benefit Calculations'!G29*('Benefit Calculations'!C$4-'Benefit Calculations'!C$5)</f>
        <v>-54.809084990709209</v>
      </c>
      <c r="K29" s="71">
        <f t="shared" si="3"/>
        <v>-1.5708348138397936E-2</v>
      </c>
      <c r="L29" s="56">
        <f>K29*'Assumed Values'!$C$8</f>
        <v>-117.93827782309171</v>
      </c>
      <c r="M29" s="57">
        <f t="shared" si="0"/>
        <v>-21.730030687294036</v>
      </c>
      <c r="N29" s="55">
        <f>I29*'Inputs &amp; Outputs'!B$16*'Benefit Calculations'!G29*('Benefit Calculations'!D$4-'Benefit Calculations'!D$5)</f>
        <v>574.97327335590978</v>
      </c>
      <c r="O29" s="71">
        <f t="shared" si="4"/>
        <v>0.16478801552114736</v>
      </c>
      <c r="P29" s="56">
        <f>ABS(O29*'Assumed Values'!$C$7)</f>
        <v>313.92116956778574</v>
      </c>
      <c r="Q29" s="57">
        <f t="shared" si="1"/>
        <v>57.839717299684025</v>
      </c>
      <c r="T29" s="68">
        <f t="shared" si="5"/>
        <v>-1.4250362097584394E-2</v>
      </c>
      <c r="U29" s="69">
        <f>T29*'Assumed Values'!$D$8</f>
        <v>0</v>
      </c>
    </row>
    <row r="30" spans="3:21">
      <c r="F30" s="54">
        <f t="shared" si="2"/>
        <v>2044</v>
      </c>
      <c r="G30" s="63">
        <f t="shared" si="6"/>
        <v>64877.705343387795</v>
      </c>
      <c r="H30" s="62">
        <f t="shared" si="8"/>
        <v>5.694051303660741E-3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67126</v>
      </c>
      <c r="H31" s="62">
        <f t="shared" si="8"/>
        <v>5.694051303660741E-3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67508.218887809533</v>
      </c>
      <c r="H32" s="62">
        <f t="shared" si="8"/>
        <v>5.694051303660741E-3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67892.614149575485</v>
      </c>
      <c r="H33" s="62">
        <f t="shared" si="8"/>
        <v>5.694051303660741E-3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68279.198177682818</v>
      </c>
      <c r="H34" s="62">
        <f t="shared" si="8"/>
        <v>5.694051303660741E-3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68667.983435079368</v>
      </c>
      <c r="H35" s="62">
        <f t="shared" si="8"/>
        <v>5.694051303660741E-3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69058.982455677629</v>
      </c>
      <c r="H36" s="62">
        <f t="shared" si="8"/>
        <v>5.694051303660741E-3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-1039.1619696124092</v>
      </c>
      <c r="K37" s="55">
        <f t="shared" ref="K37:Q37" si="9">SUM(K4:K36)</f>
        <v>-0.29782504111539271</v>
      </c>
      <c r="L37" s="58">
        <f t="shared" si="9"/>
        <v>-2236.0704086943679</v>
      </c>
      <c r="M37" s="59">
        <f t="shared" si="9"/>
        <v>-834.04349746385253</v>
      </c>
      <c r="N37" s="55">
        <f t="shared" si="9"/>
        <v>10901.301477963059</v>
      </c>
      <c r="O37" s="55">
        <f t="shared" si="9"/>
        <v>3.1243258085133729</v>
      </c>
      <c r="P37" s="55">
        <f t="shared" si="9"/>
        <v>5951.8406652179756</v>
      </c>
      <c r="Q37" s="59">
        <f t="shared" si="9"/>
        <v>2220.0079145381187</v>
      </c>
      <c r="T37" s="68">
        <f>SUM(T4:T36)</f>
        <v>-0.27018211209922632</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07B6BB-A6D0-4611-81B1-2BA0B29DB131}"/>
</file>

<file path=customXml/itemProps2.xml><?xml version="1.0" encoding="utf-8"?>
<ds:datastoreItem xmlns:ds="http://schemas.openxmlformats.org/officeDocument/2006/customXml" ds:itemID="{8E3DACCE-E185-4092-AEF8-0F84BB19664D}"/>
</file>

<file path=customXml/itemProps3.xml><?xml version="1.0" encoding="utf-8"?>
<ds:datastoreItem xmlns:ds="http://schemas.openxmlformats.org/officeDocument/2006/customXml" ds:itemID="{E1739F8E-5783-4733-9FF8-57698359813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2018-10-31T02:03:50Z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