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1_HW_US90/"/>
    </mc:Choice>
  </mc:AlternateContent>
  <xr:revisionPtr revIDLastSave="21" documentId="8_{494E9E85-5593-42A1-997E-A69723E757E0}" xr6:coauthVersionLast="40" xr6:coauthVersionMax="40" xr10:uidLastSave="{C3E214A3-110A-4D00-8692-C22D3C8A6F26}"/>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G9" i="11"/>
  <c r="F10" i="11"/>
  <c r="F11" i="11"/>
  <c r="B10" i="12"/>
  <c r="B8" i="12"/>
  <c r="B9" i="12"/>
  <c r="E4" i="12"/>
  <c r="I4" i="12"/>
  <c r="B4" i="12"/>
  <c r="B5" i="12"/>
  <c r="B6"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<sst xmlns="http://schemas.openxmlformats.org/spreadsheetml/2006/main" count="198" uniqueCount="144">
  <si>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</si>
  <si>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</si>
  <si>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</si>
  <si>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</si>
  <si>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</si>
  <si>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</si>
  <si>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</si>
  <si>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</si>
  <si>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</si>
  <si>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</si>
  <si>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</si>
  <si>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</si>
  <si>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</si>
  <si>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</si>
  <si>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</si>
  <si>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</si>
  <si>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</si>
  <si>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</si>
  <si>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</si>
  <si>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</si>
  <si>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</si>
  <si>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</si>
  <si>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</si>
  <si>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</si>
  <si>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</si>
  <si>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</si>
  <si>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</si>
  <si>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</si>
  <si>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</si>
  <si>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</si>
  <si>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</si>
  <si>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</si>
  <si>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</si>
  <si>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</si>
  <si>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</si>
  <si>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</si>
  <si>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</si>
  <si>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</si>
  <si>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</si>
  <si>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</si>
  <si>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</si>
  <si>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</si>
  <si>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</si>
  <si>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</si>
  <si>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</si>
  <si>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</si>
  <si>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</si>
  <si>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</si>
  <si>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</si>
  <si>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</si>
  <si>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</si>
  <si>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</si>
  <si>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</si>
  <si>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</si>
  <si>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</si>
  <si>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</si>
  <si>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</si>
  <si>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</si>
  <si>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</si>
  <si>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</si>
  <si>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</si>
  <si>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</si>
  <si>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</si>
  <si>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</si>
  <si>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</si>
  <si>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</si>
  <si>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</si>
  <si>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</si>
  <si>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</si>
  <si>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</si>
  <si>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</si>
  <si>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</si>
  <si>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</si>
  <si>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</si>
  <si>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</si>
  <si>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</si>
  <si>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</si>
  <si>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</si>
  <si>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</si>
  <si>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</si>
  <si>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</si>
  <si>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</si>
  <si>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</si>
  <si>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</si>
  <si>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</si>
  <si>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</si>
  <si>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</si>
  <si>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</si>
  <si>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</si>
  <si>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</si>
  <si>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</si>
  <si>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</si>
  <si>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</si>
  <si>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</si>
  <si>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</si>
  <si>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</si>
  <si>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</si>
  <si>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</si>
  <si>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</si>
  <si>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</si>
  <si>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</si>
  <si>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</si>
  <si>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</si>
  <si>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</si>
  <si>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</si>
  <si>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</si>
  <si>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</si>
  <si>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</si>
  <si>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</si>
  <si>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US 90 Widening</t>
  </si>
  <si>
    <t>ADT</t>
  </si>
  <si>
    <t>ITS infrastructure</t>
  </si>
  <si>
    <t>Application ID Number:</t>
  </si>
  <si>
    <t>Number of Lanes</t>
  </si>
  <si>
    <t>Sponsor ID Number (CSJ, etc.):</t>
  </si>
  <si>
    <t>0271-09-026</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</si>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</sst>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3" sqref="B13"/>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5324</v>
      </c>
      <c r="G6" s="45">
        <v>14951</v>
      </c>
      <c r="J6" t="s">
        <v>111</v>
      </c>
    </row>
    <row r="7" spans="1:16">
      <c r="A7" s="1" t="s">
        <v>112</v>
      </c>
      <c r="B7" s="2"/>
      <c r="E7" s="1" t="s">
        <v>113</v>
      </c>
      <c r="F7" s="45">
        <v>2</v>
      </c>
      <c r="G7" s="45">
        <v>4</v>
      </c>
    </row>
    <row r="8" spans="1:16">
      <c r="A8" s="1" t="s">
        <v>114</v>
      </c>
      <c r="B8" s="2" t="s">
        <v>115</v>
      </c>
      <c r="E8" s="6" t="s">
        <v>116</v>
      </c>
      <c r="F8" s="69">
        <f>IF(AND(F6&gt;0,F7&gt;0), F6/F7, "N/A")</f>
        <v>2662</v>
      </c>
      <c r="G8" s="69">
        <f>IF(AND(G6&gt;0,G7&gt;0), G6/G7, "N/A")</f>
        <v>3737.75</v>
      </c>
    </row>
    <row r="9" spans="1:16">
      <c r="A9" s="1" t="s">
        <v>117</v>
      </c>
      <c r="B9" s="2">
        <v>2028</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1.28163296</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1.3193702700000001</v>
      </c>
    </row>
    <row r="10" spans="1:16">
      <c r="A10" s="1" t="s">
        <v>6</v>
      </c>
      <c r="B10" s="45" t="s">
        <v>101</v>
      </c>
      <c r="E10" s="6" t="s">
        <v>119</v>
      </c>
      <c r="F10" s="71">
        <f>IF(OR(F9=FALSE,G9=FALSE),"N/A",(F9-G9))</f>
        <v>-3.7737310000000024E-2</v>
      </c>
      <c r="G10" s="72"/>
    </row>
    <row r="11" spans="1:16">
      <c r="A11" s="1" t="s">
        <v>9</v>
      </c>
      <c r="B11" s="45" t="s">
        <v>98</v>
      </c>
      <c r="E11" s="6" t="s">
        <v>120</v>
      </c>
      <c r="F11" s="84" t="str">
        <f>IF(OR(F9=FALSE,G9=FALSE,F10=FALSE), "N/A", IF(OR(F10=0.1,AND(0.01&lt;F10,F10&lt;0.1)), 5, (IF(OR(F10=0.2,AND(0.1&lt;F10,F10&lt;0.2)), 10, (IF(OR(F10=0.3,AND(0.2&lt;F10,F10&lt;0.3)), 15, IF(F10&gt;0.3, 20,"N/A")))))))</f>
        <v>N/A</v>
      </c>
      <c r="G11" s="85"/>
      <c r="H11" s="86"/>
      <c r="I11" s="87"/>
      <c r="J11" s="87"/>
      <c r="K11" s="87"/>
      <c r="L11" s="87"/>
    </row>
    <row r="12" spans="1:16">
      <c r="A12" s="1" t="s">
        <v>12</v>
      </c>
      <c r="B12" s="45" t="s">
        <v>103</v>
      </c>
      <c r="H12" s="86"/>
      <c r="I12" s="87"/>
      <c r="J12" s="87"/>
      <c r="K12" s="87"/>
      <c r="L12" s="87"/>
    </row>
    <row r="13" spans="1:16">
      <c r="A13" s="1" t="s">
        <v>15</v>
      </c>
      <c r="B13" s="45" t="s">
        <v>104</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1.28163296</v>
      </c>
      <c r="F4" s="67">
        <f>+K4</f>
        <v>1.3193702700000001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1.28163296</v>
      </c>
      <c r="K4" s="65">
        <f>'Inputs &amp; Outputs'!G9</f>
        <v>1.3193702700000001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-3.7737310000000024E-2</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D3079A-3D2B-42C5-98F0-A953E2CFA871}"/>
</file>

<file path=customXml/itemProps2.xml><?xml version="1.0" encoding="utf-8"?>
<ds:datastoreItem xmlns:ds="http://schemas.openxmlformats.org/officeDocument/2006/customXml" ds:itemID="{8473629D-CD73-4893-B34E-C71199AA901C}"/>
</file>

<file path=customXml/itemProps3.xml><?xml version="1.0" encoding="utf-8"?>
<ds:datastoreItem xmlns:ds="http://schemas.openxmlformats.org/officeDocument/2006/customXml" ds:itemID="{22D017F1-F0B9-4475-B34A-53098C6DDE8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2018-10-30T14:11:15Z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