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1_HW_US90/"/>
    </mc:Choice>
  </mc:AlternateContent>
  <xr:revisionPtr revIDLastSave="21" documentId="8_{D33FD282-5BCB-4251-8094-D86A6893D260}" xr6:coauthVersionLast="40" xr6:coauthVersionMax="40" xr10:uidLastSave="{1BBA75D0-EFF0-4F0C-AAAA-5065D33D561D}"/>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4" i="19"/>
  <c r="C5" i="19"/>
  <c r="J4" i="19"/>
  <c r="C11" i="19"/>
  <c r="C10" i="19"/>
  <c r="H14" i="19"/>
  <c r="C9" i="19"/>
  <c r="H8"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G13" i="19"/>
  <c r="G14" i="19"/>
  <c r="G15" i="19"/>
  <c r="G16" i="19"/>
  <c r="G17" i="19"/>
  <c r="G18" i="19"/>
  <c r="G19" i="19"/>
  <c r="G20" i="19"/>
  <c r="G21" i="19"/>
  <c r="G22" i="19"/>
  <c r="G23" i="19"/>
  <c r="G24" i="19"/>
  <c r="G25" i="19"/>
  <c r="G26" i="19"/>
  <c r="G27" i="19"/>
  <c r="G28" i="19"/>
  <c r="G29" i="19"/>
  <c r="G30" i="19"/>
  <c r="G33" i="19"/>
  <c r="G34" i="19"/>
  <c r="G35" i="19"/>
  <c r="G36" i="19"/>
  <c r="C12" i="2"/>
  <c r="D5"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22" i="19"/>
  <c r="N22"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J25" i="19"/>
  <c r="N25" i="19"/>
  <c r="I16" i="19"/>
  <c r="I20" i="19"/>
  <c r="O22" i="19"/>
  <c r="P22" i="19"/>
  <c r="Q22" i="19"/>
  <c r="O25" i="19"/>
  <c r="P25" i="19"/>
  <c r="Q25" i="19"/>
  <c r="O32" i="19"/>
  <c r="P32" i="19"/>
  <c r="Q32" i="19"/>
  <c r="K22" i="19"/>
  <c r="L22" i="19"/>
  <c r="M22" i="19"/>
  <c r="T22" i="19"/>
  <c r="U22" i="19"/>
  <c r="K25" i="19"/>
  <c r="L25" i="19"/>
  <c r="M25" i="19"/>
  <c r="T25" i="19"/>
  <c r="U25" i="19"/>
  <c r="J32" i="19"/>
  <c r="N27" i="19"/>
  <c r="J27" i="19"/>
  <c r="N21" i="19"/>
  <c r="J21" i="19"/>
  <c r="J17" i="19"/>
  <c r="N17" i="19"/>
  <c r="J23" i="19"/>
  <c r="N23" i="19"/>
  <c r="N34" i="19"/>
  <c r="J34" i="19"/>
  <c r="N26" i="19"/>
  <c r="J26" i="19"/>
  <c r="N18" i="19"/>
  <c r="J18" i="19"/>
  <c r="J11" i="19"/>
  <c r="N11" i="19"/>
  <c r="O11" i="19"/>
  <c r="N15" i="19"/>
  <c r="J15" i="19"/>
  <c r="J31" i="19"/>
  <c r="N31" i="19"/>
  <c r="J29" i="19"/>
  <c r="N29" i="19"/>
  <c r="J12" i="19"/>
  <c r="N12" i="19"/>
  <c r="N24" i="19"/>
  <c r="J24" i="19"/>
  <c r="J30" i="19"/>
  <c r="N30" i="19"/>
  <c r="J16" i="19"/>
  <c r="N16" i="19"/>
  <c r="J14" i="19"/>
  <c r="N14" i="19"/>
  <c r="N28" i="19"/>
  <c r="J28" i="19"/>
  <c r="J36" i="19"/>
  <c r="N36" i="19"/>
  <c r="J13" i="19"/>
  <c r="N13" i="19"/>
  <c r="N19" i="19"/>
  <c r="J19" i="19"/>
  <c r="N35" i="19"/>
  <c r="J35" i="19"/>
  <c r="J20" i="19"/>
  <c r="N20" i="19"/>
  <c r="N4" i="19"/>
  <c r="O4" i="19"/>
  <c r="N33" i="19"/>
  <c r="J33"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18" i="19"/>
  <c r="L18" i="19"/>
  <c r="M18" i="19"/>
  <c r="T18" i="19"/>
  <c r="U18" i="19"/>
  <c r="K31" i="19"/>
  <c r="L31" i="19"/>
  <c r="M31" i="19"/>
  <c r="T31" i="19"/>
  <c r="U31" i="19"/>
  <c r="K32" i="19"/>
  <c r="L32" i="19"/>
  <c r="M32" i="19"/>
  <c r="T32" i="19"/>
  <c r="U32" i="19"/>
  <c r="K35" i="19"/>
  <c r="L35" i="19"/>
  <c r="M35" i="19"/>
  <c r="T35" i="19"/>
  <c r="U35" i="19"/>
  <c r="K27" i="19"/>
  <c r="L27" i="19"/>
  <c r="M27" i="19"/>
  <c r="T27" i="19"/>
  <c r="U27" i="19"/>
  <c r="K36" i="19"/>
  <c r="L36" i="19"/>
  <c r="M36" i="19"/>
  <c r="T36" i="19"/>
  <c r="U36" i="19"/>
  <c r="K16" i="19"/>
  <c r="L16" i="19"/>
  <c r="M16" i="19"/>
  <c r="T16" i="19"/>
  <c r="U16" i="19"/>
  <c r="K12" i="19"/>
  <c r="L12" i="19"/>
  <c r="M12" i="19"/>
  <c r="T12" i="19"/>
  <c r="U12" i="19"/>
  <c r="K11" i="19"/>
  <c r="L11" i="19"/>
  <c r="M11" i="19"/>
  <c r="T11" i="19"/>
  <c r="U11" i="19"/>
  <c r="K24" i="19"/>
  <c r="L24" i="19"/>
  <c r="M24" i="19"/>
  <c r="T24" i="19"/>
  <c r="U24" i="19"/>
  <c r="K17" i="19"/>
  <c r="L17" i="19"/>
  <c r="M17" i="19"/>
  <c r="T17" i="19"/>
  <c r="U17" i="19"/>
  <c r="K15" i="19"/>
  <c r="L15" i="19"/>
  <c r="M15" i="19"/>
  <c r="T15" i="19"/>
  <c r="U15" i="19"/>
  <c r="K34" i="19"/>
  <c r="L34" i="19"/>
  <c r="M34" i="19"/>
  <c r="T34" i="19"/>
  <c r="U34" i="19"/>
  <c r="K33" i="19"/>
  <c r="L33" i="19"/>
  <c r="M33" i="19"/>
  <c r="T33" i="19"/>
  <c r="U33" i="19"/>
  <c r="K19" i="19"/>
  <c r="L19" i="19"/>
  <c r="M19" i="19"/>
  <c r="T19" i="19"/>
  <c r="U19" i="19"/>
  <c r="P11" i="19"/>
  <c r="Q11" i="19"/>
  <c r="H9" i="19"/>
  <c r="H6" i="19"/>
  <c r="P4" i="19"/>
  <c r="K4" i="19"/>
  <c r="T4" i="19"/>
  <c r="H11" i="19"/>
  <c r="H10" i="19"/>
  <c r="H7" i="19"/>
  <c r="H5" i="19"/>
  <c r="G5" i="19"/>
  <c r="G6" i="19"/>
  <c r="J5" i="19"/>
  <c r="N5" i="19"/>
  <c r="Q4" i="19"/>
  <c r="U4" i="19"/>
  <c r="L4" i="19"/>
  <c r="M4" i="19"/>
  <c r="T5" i="19"/>
  <c r="K5" i="19"/>
  <c r="G7" i="19"/>
  <c r="J6" i="19"/>
  <c r="N6" i="19"/>
  <c r="O6" i="19"/>
  <c r="P6" i="19"/>
  <c r="Q6" i="19"/>
  <c r="O5" i="19"/>
  <c r="K6" i="19"/>
  <c r="L6" i="19"/>
  <c r="M6" i="19"/>
  <c r="T6" i="19"/>
  <c r="U6" i="19"/>
  <c r="L5" i="19"/>
  <c r="P5" i="19"/>
  <c r="N7" i="19"/>
  <c r="O7" i="19"/>
  <c r="P7" i="19"/>
  <c r="Q7" i="19"/>
  <c r="G8" i="19"/>
  <c r="J7" i="19"/>
  <c r="U5" i="19"/>
  <c r="K7" i="19"/>
  <c r="L7" i="19"/>
  <c r="M7" i="19"/>
  <c r="T7" i="19"/>
  <c r="U7" i="19"/>
  <c r="Q5" i="19"/>
  <c r="M5" i="19"/>
  <c r="J8" i="19"/>
  <c r="G9" i="19"/>
  <c r="N8" i="19"/>
  <c r="O8" i="19"/>
  <c r="P8" i="19"/>
  <c r="Q8" i="19"/>
  <c r="N9" i="19"/>
  <c r="G10" i="19"/>
  <c r="J9" i="19"/>
  <c r="K8" i="19"/>
  <c r="L8" i="19"/>
  <c r="M8" i="19"/>
  <c r="T8" i="19"/>
  <c r="K9" i="19"/>
  <c r="T9" i="19"/>
  <c r="U9" i="19"/>
  <c r="U8" i="19"/>
  <c r="N10" i="19"/>
  <c r="O10" i="19"/>
  <c r="P10" i="19"/>
  <c r="Q10" i="19"/>
  <c r="J10" i="19"/>
  <c r="J37" i="19"/>
  <c r="O9" i="19"/>
  <c r="P9" i="19"/>
  <c r="O37" i="19"/>
  <c r="B38" i="11"/>
  <c r="L9" i="19"/>
  <c r="N37" i="19"/>
  <c r="T10" i="19"/>
  <c r="K10" i="19"/>
  <c r="L10" i="19"/>
  <c r="M10" i="19"/>
  <c r="U10" i="19"/>
  <c r="U37" i="19"/>
  <c r="T37" i="19"/>
  <c r="Q9" i="19"/>
  <c r="Q37" i="19"/>
  <c r="B31" i="11"/>
  <c r="P37" i="19"/>
  <c r="K37" i="19"/>
  <c r="B37" i="11"/>
  <c r="M9" i="19"/>
  <c r="M37" i="19"/>
  <c r="B30" i="11"/>
  <c r="L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<sst xmlns="http://schemas.openxmlformats.org/spreadsheetml/2006/main" count="263" uniqueCount="131">
  <si>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</si>
  <si>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</si>
  <si>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</si>
  <si>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</si>
  <si>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</si>
  <si>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</si>
  <si>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</si>
  <si>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</si>
  <si>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</si>
  <si>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</si>
  <si>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</si>
  <si>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</si>
  <si>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</si>
  <si>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</si>
  <si>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</si>
  <si>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</si>
  <si>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</si>
  <si>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</si>
  <si>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</si>
  <si>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</si>
  <si>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</si>
  <si>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</si>
  <si>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</si>
  <si>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</si>
  <si>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</si>
  <si>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</si>
  <si>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</si>
  <si>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</si>
  <si>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</si>
  <si>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</si>
  <si>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</si>
  <si>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</si>
  <si>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</si>
  <si>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</si>
  <si>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</si>
  <si>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</si>
  <si>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</si>
  <si>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</si>
  <si>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</si>
  <si>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</si>
  <si>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</si>
  <si>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</si>
  <si>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</si>
  <si>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</si>
  <si>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</si>
  <si>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</si>
  <si>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</si>
  <si>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US 90 Widening</t>
  </si>
  <si>
    <t>Data entered by the sponsors</t>
  </si>
  <si>
    <t>Application ID Number:</t>
  </si>
  <si>
    <t>Data populated/calculated based on inputs</t>
  </si>
  <si>
    <t>Sponsor ID Number (CSJ, etc.):</t>
  </si>
  <si>
    <t>0271-09-026</t>
  </si>
  <si>
    <t xml:space="preserve">HGAC regional travel demand model data provided by HGAC </t>
  </si>
  <si>
    <t>Project County</t>
  </si>
  <si>
    <t>Waller</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</si>
  <si>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</si>
  <si>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</si>
  <si>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</si>
  <si>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</si>
  <si>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</si>
  <si>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</si>
  <si>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</si>
  <si>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</si>
  <si>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</si>
  <si>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</si>
  <si>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</si>
  <si>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</si>
  <si>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</si>
  <si>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</si>
  <si>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</si>
  <si>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</si>
  <si>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</si>
  <si>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</si>
  <si>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</si>
  <si>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</si>
  <si>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</si>
  <si>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</si>
  <si>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</si>
  <si>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</si>
  <si>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</si>
  <si>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</si>
  <si>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</si>
  <si>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</si>
  <si>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</si>
  <si>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</si>
  <si>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</si>
  <si>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</si>
  <si>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</si>
  <si>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</si>
  <si>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</si>
  <si>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</si>
  <si>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</si>
  <si>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</si>
  <si>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</si>
  <si>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</si>
  <si>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</si>
  <si>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</si>
  <si>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</si>
  <si>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</si>
  <si>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</si>
  <si>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</si>
  <si>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</si>
  <si>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</si>
  <si>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</si>
  <si>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</si>
  <si>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</si>
  <si>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</si>
  <si>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</si>
  <si>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</si>
  <si>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</si>
  <si>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</si>
  <si>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</si>
  <si>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</si>
  <si>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</si>
  <si>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</si>
  <si>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</si>
  <si>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</si>
  <si>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</si>
  <si>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Liberty</t>
  </si>
  <si>
    <t>Montgomery</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</si>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</sst>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5" zoomScaleNormal="100" workbookViewId="0" xr3:uid="{51F8DEE0-4D01-5F28-A812-FC0BD7CAC4A5}">
      <selection activeCell="B19" sqref="B1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2028</v>
      </c>
    </row>
    <row r="14" spans="1:5">
      <c r="A14" s="5" t="s">
        <v>59</v>
      </c>
      <c r="B14" s="5" t="s">
        <v>60</v>
      </c>
    </row>
    <row r="15" spans="1:5">
      <c r="A15" s="85" t="s">
        <v>61</v>
      </c>
      <c r="B15" s="8" t="s">
        <v>62</v>
      </c>
    </row>
    <row r="16" spans="1:5">
      <c r="A16" s="85" t="s">
        <v>63</v>
      </c>
      <c r="B16" s="8">
        <v>3.56</v>
      </c>
    </row>
    <row r="17" spans="1:2">
      <c r="A17" s="86" t="s">
        <v>64</v>
      </c>
      <c r="B17" s="8">
        <v>25</v>
      </c>
    </row>
    <row r="18" spans="1:2">
      <c r="A18" s="86" t="s">
        <v>65</v>
      </c>
      <c r="B18" s="8">
        <v>42</v>
      </c>
    </row>
    <row r="19" spans="1:2">
      <c r="A19" s="76" t="s">
        <v>66</v>
      </c>
      <c r="B19" s="77">
        <f>VLOOKUP(B14,'Service Life'!C6:D8,2,FALSE)</f>
        <v>20</v>
      </c>
    </row>
    <row r="21" spans="1:2">
      <c r="A21" s="81" t="s">
        <v>67</v>
      </c>
    </row>
    <row r="22" spans="1:2" ht="20.25" customHeight="1">
      <c r="A22" s="86" t="s">
        <v>68</v>
      </c>
      <c r="B22" s="95">
        <v>5324</v>
      </c>
    </row>
    <row r="23" spans="1:2" ht="30">
      <c r="A23" s="94" t="s">
        <v>69</v>
      </c>
      <c r="B23" s="96">
        <v>7294</v>
      </c>
    </row>
    <row r="24" spans="1:2" ht="30">
      <c r="A24" s="94" t="s">
        <v>70</v>
      </c>
      <c r="B24" s="96">
        <v>14851</v>
      </c>
    </row>
    <row r="27" spans="1:2" ht="18.75">
      <c r="A27" s="79" t="s">
        <v>71</v>
      </c>
      <c r="B27" s="80"/>
    </row>
    <row r="29" spans="1:2">
      <c r="A29" s="87" t="s">
        <v>72</v>
      </c>
    </row>
    <row r="30" spans="1:2">
      <c r="A30" s="84" t="s">
        <v>73</v>
      </c>
      <c r="B30" s="35">
        <f>'Benefit Calculations'!M37</f>
        <v>6769.8716944931175</v>
      </c>
    </row>
    <row r="31" spans="1:2">
      <c r="A31" s="84" t="s">
        <v>74</v>
      </c>
      <c r="B31" s="35">
        <f>'Benefit Calculations'!Q37</f>
        <v>714.4983632206862</v>
      </c>
    </row>
    <row r="32" spans="1:2">
      <c r="B32" s="88"/>
    </row>
    <row r="33" spans="1:9">
      <c r="A33" s="87" t="s">
        <v>75</v>
      </c>
      <c r="B33" s="88"/>
    </row>
    <row r="34" spans="1:9">
      <c r="A34" s="84" t="s">
        <v>76</v>
      </c>
      <c r="B34" s="35">
        <f>$B$30+$B$31</f>
        <v>7484.3700577138034</v>
      </c>
    </row>
    <row r="35" spans="1:9">
      <c r="I35" s="89"/>
    </row>
    <row r="36" spans="1:9">
      <c r="A36" s="87" t="s">
        <v>77</v>
      </c>
    </row>
    <row r="37" spans="1:9">
      <c r="A37" s="84" t="s">
        <v>78</v>
      </c>
      <c r="B37" s="91">
        <f>'Benefit Calculations'!K37</f>
        <v>3.3748038075102129</v>
      </c>
    </row>
    <row r="38" spans="1:9">
      <c r="A38" s="84" t="s">
        <v>79</v>
      </c>
      <c r="B38" s="91">
        <f>'Benefit Calculations'!O37</f>
        <v>1.4037785911798843</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0.11206000298259999</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2.71256007254E-2</v>
      </c>
      <c r="F4" s="54">
        <v>2018</v>
      </c>
      <c r="G4" s="63">
        <f>'Inputs &amp; Outputs'!B22</f>
        <v>5324</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9.6820503473299999E-2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2.0786600187400001E-2</v>
      </c>
      <c r="F5" s="54">
        <f t="shared" ref="F5:F36" si="2">F4+1</f>
        <v>2019</v>
      </c>
      <c r="G5" s="63">
        <f>G4+G4*H5</f>
        <v>5568.9148453353509</v>
      </c>
      <c r="H5" s="62">
        <f>$C$9</f>
        <v>4.6002037065242529E-2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5825.0962724636474</v>
      </c>
      <c r="H6" s="62">
        <f t="shared" ref="H6:H11" si="7">$C$9</f>
        <v>4.6002037065242529E-2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6093.0625670981262</v>
      </c>
      <c r="H7" s="62">
        <f t="shared" si="7"/>
        <v>4.6002037065242529E-2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6373.3558571506164</v>
      </c>
      <c r="H8" s="62">
        <f t="shared" si="7"/>
        <v>4.6002037065242529E-2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4.6002037065242529E-2</v>
      </c>
      <c r="F9" s="54">
        <f t="shared" si="2"/>
        <v>2023</v>
      </c>
      <c r="G9" s="63">
        <f t="shared" si="6"/>
        <v>6666.54320952124</v>
      </c>
      <c r="H9" s="62">
        <f t="shared" si="7"/>
        <v>4.6002037065242529E-2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2.8848899949219131E-2</v>
      </c>
      <c r="F10" s="54">
        <f t="shared" si="2"/>
        <v>2024</v>
      </c>
      <c r="G10" s="63">
        <f t="shared" si="6"/>
        <v>6973.2177773426774</v>
      </c>
      <c r="H10" s="62">
        <f t="shared" si="7"/>
        <v>4.6002037065242529E-2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3.8725166033176439E-2</v>
      </c>
      <c r="F11" s="54">
        <f t="shared" si="2"/>
        <v>2025</v>
      </c>
      <c r="G11" s="63">
        <f>'Inputs &amp; Outputs'!$B$23</f>
        <v>7294</v>
      </c>
      <c r="H11" s="62">
        <f t="shared" si="7"/>
        <v>4.6002037065242529E-2</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7504.4238762296045</v>
      </c>
      <c r="H12" s="62">
        <f>$C$10</f>
        <v>2.8848899949219131E-2</v>
      </c>
      <c r="I12" s="54">
        <f>IF(AND(F12&gt;='Inputs &amp; Outputs'!B$13,F12&lt;'Inputs &amp; Outputs'!B$13+'Inputs &amp; Outputs'!B$19),1,0)</f>
        <v>0</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7720.9182498114833</v>
      </c>
      <c r="H13" s="62">
        <f t="shared" ref="H13:H36" si="8">$C$10</f>
        <v>2.8848899949219131E-2</v>
      </c>
      <c r="I13" s="54">
        <f>IF(AND(F13&gt;='Inputs &amp; Outputs'!B$13,F13&lt;'Inputs &amp; Outputs'!B$13+'Inputs &amp; Outputs'!B$19),1,0)</f>
        <v>0</v>
      </c>
      <c r="J13" s="55">
        <f>I13*'Inputs &amp; Outputs'!B$16*'Benefit Calculations'!G13*('Benefit Calculations'!C$4-'Benefit Calculations'!C$5)</f>
        <v>0</v>
      </c>
      <c r="K13" s="71">
        <f t="shared" si="3"/>
        <v>0</v>
      </c>
      <c r="L13" s="56">
        <f>K13*'Assumed Values'!$C$8</f>
        <v>0</v>
      </c>
      <c r="M13" s="57">
        <f t="shared" si="0"/>
        <v>0</v>
      </c>
      <c r="N13" s="55">
        <f>I13*'Inputs &amp; Outputs'!B$16*'Benefit Calculations'!G13*('Benefit Calculations'!D$4-'Benefit Calculations'!D$5)</f>
        <v>0</v>
      </c>
      <c r="O13" s="71">
        <f t="shared" si="4"/>
        <v>0</v>
      </c>
      <c r="P13" s="56">
        <f>ABS(O13*'Assumed Values'!$C$7)</f>
        <v>0</v>
      </c>
      <c r="Q13" s="57">
        <f t="shared" si="1"/>
        <v>0</v>
      </c>
      <c r="T13" s="68">
        <f t="shared" si="5"/>
        <v>0</v>
      </c>
      <c r="U13" s="69">
        <f>T13*'Assumed Values'!$D$8</f>
        <v>0</v>
      </c>
    </row>
    <row r="14" spans="2:21">
      <c r="C14" s="38"/>
      <c r="F14" s="54">
        <f t="shared" si="2"/>
        <v>2028</v>
      </c>
      <c r="G14" s="63">
        <f t="shared" si="6"/>
        <v>7943.6582479163944</v>
      </c>
      <c r="H14" s="62">
        <f t="shared" si="8"/>
        <v>2.8848899949219131E-2</v>
      </c>
      <c r="I14" s="54">
        <f>IF(AND(F14&gt;='Inputs &amp; Outputs'!B$13,F14&lt;'Inputs &amp; Outputs'!B$13+'Inputs &amp; Outputs'!B$19),1,0)</f>
        <v>1</v>
      </c>
      <c r="J14" s="55">
        <f>I14*'Inputs &amp; Outputs'!B$16*'Benefit Calculations'!G14*('Benefit Calculations'!C$4-'Benefit Calculations'!C$5)</f>
        <v>430.96425845736076</v>
      </c>
      <c r="K14" s="71">
        <f t="shared" si="3"/>
        <v>0.12351486269479378</v>
      </c>
      <c r="L14" s="56">
        <f>K14*'Assumed Values'!$C$8</f>
        <v>927.34958911251169</v>
      </c>
      <c r="M14" s="57">
        <f t="shared" si="0"/>
        <v>471.41750718676673</v>
      </c>
      <c r="N14" s="55">
        <f>I14*'Inputs &amp; Outputs'!B$16*'Benefit Calculations'!G14*('Benefit Calculations'!D$4-'Benefit Calculations'!D$5)</f>
        <v>179.26327990973937</v>
      </c>
      <c r="O14" s="71">
        <f t="shared" si="4"/>
        <v>5.1377066589062673E-2</v>
      </c>
      <c r="P14" s="56">
        <f>ABS(O14*'Assumed Values'!$C$7)</f>
        <v>97.873311852164392</v>
      </c>
      <c r="Q14" s="57">
        <f t="shared" si="1"/>
        <v>49.753828798928254</v>
      </c>
      <c r="T14" s="68">
        <f t="shared" si="5"/>
        <v>0.11205070719891379</v>
      </c>
      <c r="U14" s="69">
        <f>T14*'Assumed Values'!$D$8</f>
        <v>0</v>
      </c>
    </row>
    <row r="15" spans="2:21">
      <c r="C15" s="1"/>
      <c r="F15" s="54">
        <f t="shared" si="2"/>
        <v>2029</v>
      </c>
      <c r="G15" s="63">
        <f t="shared" si="6"/>
        <v>8172.8240499413241</v>
      </c>
      <c r="H15" s="62">
        <f t="shared" si="8"/>
        <v>2.8848899949219131E-2</v>
      </c>
      <c r="I15" s="54">
        <f>IF(AND(F15&gt;='Inputs &amp; Outputs'!B$13,F15&lt;'Inputs &amp; Outputs'!B$13+'Inputs &amp; Outputs'!B$19),1,0)</f>
        <v>1</v>
      </c>
      <c r="J15" s="55">
        <f>I15*'Inputs &amp; Outputs'!B$16*'Benefit Calculations'!G15*('Benefit Calculations'!C$4-'Benefit Calculations'!C$5)</f>
        <v>443.39710323128656</v>
      </c>
      <c r="K15" s="71">
        <f t="shared" si="3"/>
        <v>0.12707813061091741</v>
      </c>
      <c r="L15" s="56">
        <f>K15*'Assumed Values'!$C$8</f>
        <v>954.10260462676797</v>
      </c>
      <c r="M15" s="57">
        <f t="shared" si="0"/>
        <v>453.28727447281119</v>
      </c>
      <c r="N15" s="55">
        <f>I15*'Inputs &amp; Outputs'!B$16*'Benefit Calculations'!G15*('Benefit Calculations'!D$4-'Benefit Calculations'!D$5)</f>
        <v>184.43482833642429</v>
      </c>
      <c r="O15" s="71">
        <f t="shared" si="4"/>
        <v>5.285923844277491E-2</v>
      </c>
      <c r="P15" s="56">
        <f>ABS(O15*'Assumed Values'!$C$7)</f>
        <v>100.6968492334862</v>
      </c>
      <c r="Q15" s="57">
        <f t="shared" si="1"/>
        <v>47.840347689756172</v>
      </c>
      <c r="T15" s="68">
        <f t="shared" si="5"/>
        <v>0.11528324684013451</v>
      </c>
      <c r="U15" s="69">
        <f>T15*'Assumed Values'!$D$8</f>
        <v>0</v>
      </c>
    </row>
    <row r="16" spans="2:21">
      <c r="C16" s="1"/>
      <c r="F16" s="54">
        <f t="shared" si="2"/>
        <v>2030</v>
      </c>
      <c r="G16" s="63">
        <f t="shared" si="6"/>
        <v>8408.6010332606529</v>
      </c>
      <c r="H16" s="62">
        <f t="shared" si="8"/>
        <v>2.8848899949219131E-2</v>
      </c>
      <c r="I16" s="54">
        <f>IF(AND(F16&gt;='Inputs &amp; Outputs'!B$13,F16&lt;'Inputs &amp; Outputs'!B$13+'Inputs &amp; Outputs'!B$19),1,0)</f>
        <v>1</v>
      </c>
      <c r="J16" s="55">
        <f>I16*'Inputs &amp; Outputs'!B$16*'Benefit Calculations'!G16*('Benefit Calculations'!C$4-'Benefit Calculations'!C$5)</f>
        <v>456.18862190017956</v>
      </c>
      <c r="K16" s="71">
        <f t="shared" si="3"/>
        <v>0.1307441948866456</v>
      </c>
      <c r="L16" s="56">
        <f>K16*'Assumed Values'!$C$8</f>
        <v>981.62741520893519</v>
      </c>
      <c r="M16" s="57">
        <f t="shared" si="0"/>
        <v>435.85431187133804</v>
      </c>
      <c r="N16" s="55">
        <f>I16*'Inputs &amp; Outputs'!B$16*'Benefit Calculations'!G16*('Benefit Calculations'!D$4-'Benefit Calculations'!D$5)</f>
        <v>189.75557024625323</v>
      </c>
      <c r="O16" s="71">
        <f t="shared" si="4"/>
        <v>5.4384169324002446E-2</v>
      </c>
      <c r="P16" s="56">
        <f>ABS(O16*'Assumed Values'!$C$7)</f>
        <v>103.60184256222466</v>
      </c>
      <c r="Q16" s="57">
        <f t="shared" si="1"/>
        <v>46.000457097003569</v>
      </c>
      <c r="T16" s="68">
        <f t="shared" si="5"/>
        <v>0.11860904169404668</v>
      </c>
      <c r="U16" s="69">
        <f>T16*'Assumed Values'!$D$8</f>
        <v>0</v>
      </c>
    </row>
    <row r="17" spans="3:21">
      <c r="C17" s="1"/>
      <c r="F17" s="54">
        <f t="shared" si="2"/>
        <v>2031</v>
      </c>
      <c r="G17" s="63">
        <f t="shared" si="6"/>
        <v>8651.1799231820896</v>
      </c>
      <c r="H17" s="62">
        <f t="shared" si="8"/>
        <v>2.8848899949219131E-2</v>
      </c>
      <c r="I17" s="54">
        <f>IF(AND(F17&gt;='Inputs &amp; Outputs'!B$13,F17&lt;'Inputs &amp; Outputs'!B$13+'Inputs &amp; Outputs'!B$19),1,0)</f>
        <v>1</v>
      </c>
      <c r="J17" s="55">
        <f>I17*'Inputs &amp; Outputs'!B$16*'Benefit Calculations'!G17*('Benefit Calculations'!C$4-'Benefit Calculations'!C$5)</f>
        <v>469.34916181134992</v>
      </c>
      <c r="K17" s="71">
        <f t="shared" si="3"/>
        <v>0.13451602108387162</v>
      </c>
      <c r="L17" s="56">
        <f>K17*'Assumed Values'!$C$8</f>
        <v>1009.9462862977081</v>
      </c>
      <c r="M17" s="57">
        <f t="shared" si="0"/>
        <v>419.09180309060736</v>
      </c>
      <c r="N17" s="55">
        <f>I17*'Inputs &amp; Outputs'!B$16*'Benefit Calculations'!G17*('Benefit Calculations'!D$4-'Benefit Calculations'!D$5)</f>
        <v>195.22980970709438</v>
      </c>
      <c r="O17" s="71">
        <f t="shared" si="4"/>
        <v>5.595309278365198E-2</v>
      </c>
      <c r="P17" s="56">
        <f>ABS(O17*'Assumed Values'!$C$7)</f>
        <v>106.59064175285702</v>
      </c>
      <c r="Q17" s="57">
        <f t="shared" si="1"/>
        <v>44.231326805059219</v>
      </c>
      <c r="T17" s="68">
        <f t="shared" si="5"/>
        <v>0.12203078207095099</v>
      </c>
      <c r="U17" s="69">
        <f>T17*'Assumed Values'!$D$8</f>
        <v>0</v>
      </c>
    </row>
    <row r="18" spans="3:21">
      <c r="F18" s="54">
        <f t="shared" si="2"/>
        <v>2032</v>
      </c>
      <c r="G18" s="63">
        <f t="shared" si="6"/>
        <v>8900.7569472286632</v>
      </c>
      <c r="H18" s="62">
        <f t="shared" si="8"/>
        <v>2.8848899949219131E-2</v>
      </c>
      <c r="I18" s="54">
        <f>IF(AND(F18&gt;='Inputs &amp; Outputs'!B$13,F18&lt;'Inputs &amp; Outputs'!B$13+'Inputs &amp; Outputs'!B$19),1,0)</f>
        <v>1</v>
      </c>
      <c r="J18" s="55">
        <f>I18*'Inputs &amp; Outputs'!B$16*'Benefit Calculations'!G18*('Benefit Calculations'!C$4-'Benefit Calculations'!C$5)</f>
        <v>482.88936882169543</v>
      </c>
      <c r="K18" s="71">
        <f t="shared" si="3"/>
        <v>0.13839666031768727</v>
      </c>
      <c r="L18" s="56">
        <f>K18*'Assumed Values'!$C$8</f>
        <v>1039.0821256651959</v>
      </c>
      <c r="M18" s="57">
        <f t="shared" si="0"/>
        <v>402.97396316589357</v>
      </c>
      <c r="N18" s="55">
        <f>I18*'Inputs &amp; Outputs'!B$16*'Benefit Calculations'!G18*('Benefit Calculations'!D$4-'Benefit Calculations'!D$5)</f>
        <v>200.86197495443943</v>
      </c>
      <c r="O18" s="71">
        <f t="shared" si="4"/>
        <v>5.7567277959216928E-2</v>
      </c>
      <c r="P18" s="56">
        <f>ABS(O18*'Assumed Values'!$C$7)</f>
        <v>109.66566451230825</v>
      </c>
      <c r="Q18" s="57">
        <f t="shared" si="1"/>
        <v>42.530235445494945</v>
      </c>
      <c r="T18" s="68">
        <f t="shared" si="5"/>
        <v>0.12555123589364081</v>
      </c>
      <c r="U18" s="69">
        <f>T18*'Assumed Values'!$D$8</f>
        <v>0</v>
      </c>
    </row>
    <row r="19" spans="3:21">
      <c r="F19" s="54">
        <f t="shared" si="2"/>
        <v>2033</v>
      </c>
      <c r="G19" s="63">
        <f t="shared" si="6"/>
        <v>9157.5339938715806</v>
      </c>
      <c r="H19" s="62">
        <f t="shared" si="8"/>
        <v>2.8848899949219131E-2</v>
      </c>
      <c r="I19" s="54">
        <f>IF(AND(F19&gt;='Inputs &amp; Outputs'!B$13,F19&lt;'Inputs &amp; Outputs'!B$13+'Inputs &amp; Outputs'!B$19),1,0)</f>
        <v>1</v>
      </c>
      <c r="J19" s="55">
        <f>I19*'Inputs &amp; Outputs'!B$16*'Benefit Calculations'!G19*('Benefit Calculations'!C$4-'Benefit Calculations'!C$5)</f>
        <v>496.82019590937415</v>
      </c>
      <c r="K19" s="71">
        <f t="shared" si="3"/>
        <v>0.14238925172449829</v>
      </c>
      <c r="L19" s="56">
        <f>K19*'Assumed Values'!$C$8</f>
        <v>1069.0585019475332</v>
      </c>
      <c r="M19" s="57">
        <f t="shared" si="0"/>
        <v>387.4759987957072</v>
      </c>
      <c r="N19" s="55">
        <f>I19*'Inputs &amp; Outputs'!B$16*'Benefit Calculations'!G19*('Benefit Calculations'!D$4-'Benefit Calculations'!D$5)</f>
        <v>206.65662197350264</v>
      </c>
      <c r="O19" s="71">
        <f t="shared" si="4"/>
        <v>5.9228030601411276E-2</v>
      </c>
      <c r="P19" s="56">
        <f>ABS(O19*'Assumed Values'!$C$7)</f>
        <v>112.82939829568848</v>
      </c>
      <c r="Q19" s="57">
        <f t="shared" si="1"/>
        <v>40.894566310914726</v>
      </c>
      <c r="T19" s="68">
        <f t="shared" si="5"/>
        <v>0.12917325093643728</v>
      </c>
      <c r="U19" s="69">
        <f>T19*'Assumed Values'!$D$8</f>
        <v>0</v>
      </c>
    </row>
    <row r="20" spans="3:21">
      <c r="F20" s="54">
        <f t="shared" si="2"/>
        <v>2034</v>
      </c>
      <c r="G20" s="63">
        <f t="shared" si="6"/>
        <v>9421.7187758423552</v>
      </c>
      <c r="H20" s="62">
        <f t="shared" si="8"/>
        <v>2.8848899949219131E-2</v>
      </c>
      <c r="I20" s="54">
        <f>IF(AND(F20&gt;='Inputs &amp; Outputs'!B$13,F20&lt;'Inputs &amp; Outputs'!B$13+'Inputs &amp; Outputs'!B$19),1,0)</f>
        <v>1</v>
      </c>
      <c r="J20" s="55">
        <f>I20*'Inputs &amp; Outputs'!B$16*'Benefit Calculations'!G20*('Benefit Calculations'!C$4-'Benefit Calculations'!C$5)</f>
        <v>511.15291203391513</v>
      </c>
      <c r="K20" s="71">
        <f t="shared" si="3"/>
        <v>0.14649702500134254</v>
      </c>
      <c r="L20" s="56">
        <f>K20*'Assumed Values'!$C$8</f>
        <v>1099.8996637100797</v>
      </c>
      <c r="M20" s="57">
        <f t="shared" si="0"/>
        <v>372.57407020344709</v>
      </c>
      <c r="N20" s="55">
        <f>I20*'Inputs &amp; Outputs'!B$16*'Benefit Calculations'!G20*('Benefit Calculations'!D$4-'Benefit Calculations'!D$5)</f>
        <v>212.61843818465982</v>
      </c>
      <c r="O20" s="71">
        <f t="shared" si="4"/>
        <v>6.0936694130420681E-2</v>
      </c>
      <c r="P20" s="56">
        <f>ABS(O20*'Assumed Values'!$C$7)</f>
        <v>116.0844023184514</v>
      </c>
      <c r="Q20" s="57">
        <f t="shared" si="1"/>
        <v>39.321803329799089</v>
      </c>
      <c r="T20" s="68">
        <f t="shared" si="5"/>
        <v>0.13289975712881794</v>
      </c>
      <c r="U20" s="69">
        <f>T20*'Assumed Values'!$D$8</f>
        <v>0</v>
      </c>
    </row>
    <row r="21" spans="3:21">
      <c r="F21" s="54">
        <f t="shared" si="2"/>
        <v>2035</v>
      </c>
      <c r="G21" s="63">
        <f t="shared" si="6"/>
        <v>9693.5249981563102</v>
      </c>
      <c r="H21" s="62">
        <f t="shared" si="8"/>
        <v>2.8848899949219131E-2</v>
      </c>
      <c r="I21" s="54">
        <f>IF(AND(F21&gt;='Inputs &amp; Outputs'!B$13,F21&lt;'Inputs &amp; Outputs'!B$13+'Inputs &amp; Outputs'!B$19),1,0)</f>
        <v>1</v>
      </c>
      <c r="J21" s="55">
        <f>I21*'Inputs &amp; Outputs'!B$16*'Benefit Calculations'!G21*('Benefit Calculations'!C$4-'Benefit Calculations'!C$5)</f>
        <v>525.89911125193362</v>
      </c>
      <c r="K21" s="71">
        <f t="shared" si="3"/>
        <v>0.15072330301846454</v>
      </c>
      <c r="L21" s="56">
        <f>K21*'Assumed Values'!$C$8</f>
        <v>1131.6305590626318</v>
      </c>
      <c r="M21" s="57">
        <f t="shared" si="0"/>
        <v>358.24525446581288</v>
      </c>
      <c r="N21" s="55">
        <f>I21*'Inputs &amp; Outputs'!B$16*'Benefit Calculations'!G21*('Benefit Calculations'!D$4-'Benefit Calculations'!D$5)</f>
        <v>218.7522462352083</v>
      </c>
      <c r="O21" s="71">
        <f t="shared" si="4"/>
        <v>6.2694650722625353E-2</v>
      </c>
      <c r="P21" s="56">
        <f>ABS(O21*'Assumed Values'!$C$7)</f>
        <v>119.4333096266013</v>
      </c>
      <c r="Q21" s="57">
        <f t="shared" si="1"/>
        <v>37.809527196152644</v>
      </c>
      <c r="T21" s="68">
        <f t="shared" si="5"/>
        <v>0.13673376892550276</v>
      </c>
      <c r="U21" s="69">
        <f>T21*'Assumed Values'!$D$8</f>
        <v>0</v>
      </c>
    </row>
    <row r="22" spans="3:21">
      <c r="F22" s="54">
        <f t="shared" si="2"/>
        <v>2036</v>
      </c>
      <c r="G22" s="63">
        <f t="shared" si="6"/>
        <v>9973.1725309833764</v>
      </c>
      <c r="H22" s="62">
        <f t="shared" si="8"/>
        <v>2.8848899949219131E-2</v>
      </c>
      <c r="I22" s="54">
        <f>IF(AND(F22&gt;='Inputs &amp; Outputs'!B$13,F22&lt;'Inputs &amp; Outputs'!B$13+'Inputs &amp; Outputs'!B$19),1,0)</f>
        <v>1</v>
      </c>
      <c r="J22" s="55">
        <f>I22*'Inputs &amp; Outputs'!B$16*'Benefit Calculations'!G22*('Benefit Calculations'!C$4-'Benefit Calculations'!C$5)</f>
        <v>541.07072209582384</v>
      </c>
      <c r="K22" s="71">
        <f t="shared" si="3"/>
        <v>0.15507150450726004</v>
      </c>
      <c r="L22" s="56">
        <f>K22*'Assumed Values'!$C$8</f>
        <v>1164.2768558405085</v>
      </c>
      <c r="M22" s="57">
        <f t="shared" si="0"/>
        <v>344.46751025156971</v>
      </c>
      <c r="N22" s="55">
        <f>I22*'Inputs &amp; Outputs'!B$16*'Benefit Calculations'!G22*('Benefit Calculations'!D$4-'Benefit Calculations'!D$5)</f>
        <v>225.06300790051478</v>
      </c>
      <c r="O22" s="71">
        <f t="shared" si="4"/>
        <v>6.4503322428673612E-2</v>
      </c>
      <c r="P22" s="56">
        <f>ABS(O22*'Assumed Values'!$C$7)</f>
        <v>122.87882922662322</v>
      </c>
      <c r="Q22" s="57">
        <f t="shared" si="1"/>
        <v>36.355411648001621</v>
      </c>
      <c r="T22" s="68">
        <f t="shared" si="5"/>
        <v>0.14067838774491417</v>
      </c>
      <c r="U22" s="69">
        <f>T22*'Assumed Values'!$D$8</f>
        <v>0</v>
      </c>
    </row>
    <row r="23" spans="3:21">
      <c r="F23" s="54">
        <f t="shared" si="2"/>
        <v>2037</v>
      </c>
      <c r="G23" s="63">
        <f t="shared" si="6"/>
        <v>10260.887587506017</v>
      </c>
      <c r="H23" s="62">
        <f t="shared" si="8"/>
        <v>2.8848899949219131E-2</v>
      </c>
      <c r="I23" s="54">
        <f>IF(AND(F23&gt;='Inputs &amp; Outputs'!B$13,F23&lt;'Inputs &amp; Outputs'!B$13+'Inputs &amp; Outputs'!B$19),1,0)</f>
        <v>1</v>
      </c>
      <c r="J23" s="55">
        <f>I23*'Inputs &amp; Outputs'!B$16*'Benefit Calculations'!G23*('Benefit Calculations'!C$4-'Benefit Calculations'!C$5)</f>
        <v>556.68001722301801</v>
      </c>
      <c r="K23" s="71">
        <f t="shared" si="3"/>
        <v>0.15954514682576487</v>
      </c>
      <c r="L23" s="56">
        <f>K23*'Assumed Values'!$C$8</f>
        <v>1197.8649623678427</v>
      </c>
      <c r="M23" s="57">
        <f t="shared" si="0"/>
        <v>331.21964391642416</v>
      </c>
      <c r="N23" s="55">
        <f>I23*'Inputs &amp; Outputs'!B$16*'Benefit Calculations'!G23*('Benefit Calculations'!D$4-'Benefit Calculations'!D$5)</f>
        <v>231.55582809770704</v>
      </c>
      <c r="O23" s="71">
        <f t="shared" si="4"/>
        <v>6.6364172323810644E-2</v>
      </c>
      <c r="P23" s="56">
        <f>ABS(O23*'Assumed Values'!$C$7)</f>
        <v>126.42374827685927</v>
      </c>
      <c r="Q23" s="57">
        <f t="shared" si="1"/>
        <v>34.957219889016351</v>
      </c>
      <c r="T23" s="68">
        <f t="shared" si="5"/>
        <v>0.1447368044779847</v>
      </c>
      <c r="U23" s="69">
        <f>T23*'Assumed Values'!$D$8</f>
        <v>0</v>
      </c>
    </row>
    <row r="24" spans="3:21">
      <c r="F24" s="54">
        <f t="shared" si="2"/>
        <v>2038</v>
      </c>
      <c r="G24" s="63">
        <f t="shared" si="6"/>
        <v>10556.902906908163</v>
      </c>
      <c r="H24" s="62">
        <f t="shared" si="8"/>
        <v>2.8848899949219131E-2</v>
      </c>
      <c r="I24" s="54">
        <f>IF(AND(F24&gt;='Inputs &amp; Outputs'!B$13,F24&lt;'Inputs &amp; Outputs'!B$13+'Inputs &amp; Outputs'!B$19),1,0)</f>
        <v>1</v>
      </c>
      <c r="J24" s="55">
        <f>I24*'Inputs &amp; Outputs'!B$16*'Benefit Calculations'!G24*('Benefit Calculations'!C$4-'Benefit Calculations'!C$5)</f>
        <v>572.73962334361443</v>
      </c>
      <c r="K24" s="71">
        <f t="shared" si="3"/>
        <v>0.16414784880392486</v>
      </c>
      <c r="L24" s="56">
        <f>K24*'Assumed Values'!$C$8</f>
        <v>1232.4220488198678</v>
      </c>
      <c r="M24" s="57">
        <f t="shared" si="0"/>
        <v>318.48127690185521</v>
      </c>
      <c r="N24" s="55">
        <f>I24*'Inputs &amp; Outputs'!B$16*'Benefit Calculations'!G24*('Benefit Calculations'!D$4-'Benefit Calculations'!D$5)</f>
        <v>238.23595901515637</v>
      </c>
      <c r="O24" s="71">
        <f t="shared" si="4"/>
        <v>6.827870569139298E-2</v>
      </c>
      <c r="P24" s="56">
        <f>ABS(O24*'Assumed Values'!$C$7)</f>
        <v>130.07093434210361</v>
      </c>
      <c r="Q24" s="57">
        <f t="shared" si="1"/>
        <v>33.612801147754602</v>
      </c>
      <c r="T24" s="68">
        <f t="shared" si="5"/>
        <v>0.14891230206933975</v>
      </c>
      <c r="U24" s="69">
        <f>T24*'Assumed Values'!$D$8</f>
        <v>0</v>
      </c>
    </row>
    <row r="25" spans="3:21">
      <c r="F25" s="54">
        <f t="shared" si="2"/>
        <v>2039</v>
      </c>
      <c r="G25" s="63">
        <f t="shared" si="6"/>
        <v>10861.457942643177</v>
      </c>
      <c r="H25" s="62">
        <f t="shared" si="8"/>
        <v>2.8848899949219131E-2</v>
      </c>
      <c r="I25" s="54">
        <f>IF(AND(F25&gt;='Inputs &amp; Outputs'!B$13,F25&lt;'Inputs &amp; Outputs'!B$13+'Inputs &amp; Outputs'!B$19),1,0)</f>
        <v>1</v>
      </c>
      <c r="J25" s="55">
        <f>I25*'Inputs &amp; Outputs'!B$16*'Benefit Calculations'!G25*('Benefit Calculations'!C$4-'Benefit Calculations'!C$5)</f>
        <v>589.26253143440795</v>
      </c>
      <c r="K25" s="71">
        <f t="shared" si="3"/>
        <v>0.16888333367094885</v>
      </c>
      <c r="L25" s="56">
        <f>K25*'Assumed Values'!$C$8</f>
        <v>1267.9760692014841</v>
      </c>
      <c r="M25" s="57">
        <f t="shared" si="0"/>
        <v>306.23281438775371</v>
      </c>
      <c r="N25" s="55">
        <f>I25*'Inputs &amp; Outputs'!B$16*'Benefit Calculations'!G25*('Benefit Calculations'!D$4-'Benefit Calculations'!D$5)</f>
        <v>245.1088043610909</v>
      </c>
      <c r="O25" s="71">
        <f t="shared" si="4"/>
        <v>7.0248471240546173E-2</v>
      </c>
      <c r="P25" s="56">
        <f>ABS(O25*'Assumed Values'!$C$7)</f>
        <v>133.82333771324045</v>
      </c>
      <c r="Q25" s="57">
        <f t="shared" si="1"/>
        <v>32.32008736923288</v>
      </c>
      <c r="T25" s="68">
        <f t="shared" si="5"/>
        <v>0.15320825817294609</v>
      </c>
      <c r="U25" s="69">
        <f>T25*'Assumed Values'!$D$8</f>
        <v>0</v>
      </c>
    </row>
    <row r="26" spans="3:21">
      <c r="F26" s="54">
        <f t="shared" si="2"/>
        <v>2040</v>
      </c>
      <c r="G26" s="63">
        <f t="shared" si="6"/>
        <v>11174.799056133143</v>
      </c>
      <c r="H26" s="62">
        <f t="shared" si="8"/>
        <v>2.8848899949219131E-2</v>
      </c>
      <c r="I26" s="54">
        <f>IF(AND(F26&gt;='Inputs &amp; Outputs'!B$13,F26&lt;'Inputs &amp; Outputs'!B$13+'Inputs &amp; Outputs'!B$19),1,0)</f>
        <v>1</v>
      </c>
      <c r="J26" s="55">
        <f>I26*'Inputs &amp; Outputs'!B$16*'Benefit Calculations'!G26*('Benefit Calculations'!C$4-'Benefit Calculations'!C$5)</f>
        <v>606.26210724758278</v>
      </c>
      <c r="K26" s="71">
        <f t="shared" si="3"/>
        <v>0.17375543206711264</v>
      </c>
      <c r="L26" s="56">
        <f>K26*'Assumed Values'!$C$8</f>
        <v>1304.5557839598816</v>
      </c>
      <c r="M26" s="57">
        <f t="shared" si="0"/>
        <v>294.45541515064838</v>
      </c>
      <c r="N26" s="55">
        <f>I26*'Inputs &amp; Outputs'!B$16*'Benefit Calculations'!G26*('Benefit Calculations'!D$4-'Benefit Calculations'!D$5)</f>
        <v>252.17992373477679</v>
      </c>
      <c r="O26" s="71">
        <f t="shared" si="4"/>
        <v>7.2275062358950287E-2</v>
      </c>
      <c r="P26" s="56">
        <f>ABS(O26*'Assumed Values'!$C$7)</f>
        <v>137.68399379380028</v>
      </c>
      <c r="Q26" s="57">
        <f t="shared" si="1"/>
        <v>31.077090033736358</v>
      </c>
      <c r="T26" s="68">
        <f t="shared" si="5"/>
        <v>0.15762814788437152</v>
      </c>
      <c r="U26" s="69">
        <f>T26*'Assumed Values'!$D$8</f>
        <v>0</v>
      </c>
    </row>
    <row r="27" spans="3:21">
      <c r="F27" s="54">
        <f t="shared" si="2"/>
        <v>2041</v>
      </c>
      <c r="G27" s="63">
        <f t="shared" si="6"/>
        <v>11497.179716056156</v>
      </c>
      <c r="H27" s="62">
        <f t="shared" si="8"/>
        <v>2.8848899949219131E-2</v>
      </c>
      <c r="I27" s="54">
        <f>IF(AND(F27&gt;='Inputs &amp; Outputs'!B$13,F27&lt;'Inputs &amp; Outputs'!B$13+'Inputs &amp; Outputs'!B$19),1,0)</f>
        <v>1</v>
      </c>
      <c r="J27" s="55">
        <f>I27*'Inputs &amp; Outputs'!B$16*'Benefit Calculations'!G27*('Benefit Calculations'!C$4-'Benefit Calculations'!C$5)</f>
        <v>623.75210212257105</v>
      </c>
      <c r="K27" s="71">
        <f t="shared" si="3"/>
        <v>0.17876808514245013</v>
      </c>
      <c r="L27" s="56">
        <f>K27*'Assumed Values'!$C$8</f>
        <v>1342.1907832495156</v>
      </c>
      <c r="M27" s="57">
        <f t="shared" si="0"/>
        <v>283.13096258115445</v>
      </c>
      <c r="N27" s="55">
        <f>I27*'Inputs &amp; Outputs'!B$16*'Benefit Calculations'!G27*('Benefit Calculations'!D$4-'Benefit Calculations'!D$5)</f>
        <v>259.45503712380309</v>
      </c>
      <c r="O27" s="71">
        <f t="shared" si="4"/>
        <v>7.4360118401767233E-2</v>
      </c>
      <c r="P27" s="56">
        <f>ABS(O27*'Assumed Values'!$C$7)</f>
        <v>141.65602555536657</v>
      </c>
      <c r="Q27" s="57">
        <f t="shared" si="1"/>
        <v>29.881897097974299</v>
      </c>
      <c r="T27" s="68">
        <f t="shared" si="5"/>
        <v>0.16217554655186847</v>
      </c>
      <c r="U27" s="69">
        <f>T27*'Assumed Values'!$D$8</f>
        <v>0</v>
      </c>
    </row>
    <row r="28" spans="3:21">
      <c r="F28" s="54">
        <f t="shared" si="2"/>
        <v>2042</v>
      </c>
      <c r="G28" s="63">
        <f t="shared" si="6"/>
        <v>11828.860703382852</v>
      </c>
      <c r="H28" s="62">
        <f t="shared" si="8"/>
        <v>2.8848899949219131E-2</v>
      </c>
      <c r="I28" s="54">
        <f>IF(AND(F28&gt;='Inputs &amp; Outputs'!B$13,F28&lt;'Inputs &amp; Outputs'!B$13+'Inputs &amp; Outputs'!B$19),1,0)</f>
        <v>1</v>
      </c>
      <c r="J28" s="55">
        <f>I28*'Inputs &amp; Outputs'!B$16*'Benefit Calculations'!G28*('Benefit Calculations'!C$4-'Benefit Calculations'!C$5)</f>
        <v>641.74666410982024</v>
      </c>
      <c r="K28" s="71">
        <f t="shared" si="3"/>
        <v>0.18392534774483815</v>
      </c>
      <c r="L28" s="56">
        <f>K28*'Assumed Values'!$C$8</f>
        <v>1380.9115108682449</v>
      </c>
      <c r="M28" s="57">
        <f t="shared" si="0"/>
        <v>272.24203681606008</v>
      </c>
      <c r="N28" s="55">
        <f>I28*'Inputs &amp; Outputs'!B$16*'Benefit Calculations'!G28*('Benefit Calculations'!D$4-'Benefit Calculations'!D$5)</f>
        <v>266.94002953110862</v>
      </c>
      <c r="O28" s="71">
        <f t="shared" si="4"/>
        <v>7.6505326017751896E-2</v>
      </c>
      <c r="P28" s="56">
        <f>ABS(O28*'Assumed Values'!$C$7)</f>
        <v>145.74264606381738</v>
      </c>
      <c r="Q28" s="57">
        <f t="shared" si="1"/>
        <v>28.732670053875346</v>
      </c>
      <c r="T28" s="68">
        <f t="shared" si="5"/>
        <v>0.16685413266855326</v>
      </c>
      <c r="U28" s="69">
        <f>T28*'Assumed Values'!$D$8</f>
        <v>0</v>
      </c>
    </row>
    <row r="29" spans="3:21">
      <c r="F29" s="54">
        <f t="shared" si="2"/>
        <v>2043</v>
      </c>
      <c r="G29" s="63">
        <f t="shared" si="6"/>
        <v>12170.110322327993</v>
      </c>
      <c r="H29" s="62">
        <f t="shared" si="8"/>
        <v>2.8848899949219131E-2</v>
      </c>
      <c r="I29" s="54">
        <f>IF(AND(F29&gt;='Inputs &amp; Outputs'!B$13,F29&lt;'Inputs &amp; Outputs'!B$13+'Inputs &amp; Outputs'!B$19),1,0)</f>
        <v>1</v>
      </c>
      <c r="J29" s="55">
        <f>I29*'Inputs &amp; Outputs'!B$16*'Benefit Calculations'!G29*('Benefit Calculations'!C$4-'Benefit Calculations'!C$5)</f>
        <v>660.26034941546959</v>
      </c>
      <c r="K29" s="71">
        <f t="shared" si="3"/>
        <v>0.18923139170005432</v>
      </c>
      <c r="L29" s="56">
        <f>K29*'Assumed Values'!$C$8</f>
        <v>1420.7492888840079</v>
      </c>
      <c r="M29" s="57">
        <f t="shared" si="0"/>
        <v>261.77188794218523</v>
      </c>
      <c r="N29" s="55">
        <f>I29*'Inputs &amp; Outputs'!B$16*'Benefit Calculations'!G29*('Benefit Calculations'!D$4-'Benefit Calculations'!D$5)</f>
        <v>274.64095573549315</v>
      </c>
      <c r="O29" s="71">
        <f t="shared" si="4"/>
        <v>7.8712420513620415E-2</v>
      </c>
      <c r="P29" s="56">
        <f>ABS(O29*'Assumed Values'!$C$7)</f>
        <v>149.9471610784469</v>
      </c>
      <c r="Q29" s="57">
        <f t="shared" si="1"/>
        <v>27.627641100498614</v>
      </c>
      <c r="T29" s="68">
        <f t="shared" si="5"/>
        <v>0.17166769084802208</v>
      </c>
      <c r="U29" s="69">
        <f>T29*'Assumed Values'!$D$8</f>
        <v>0</v>
      </c>
    </row>
    <row r="30" spans="3:21">
      <c r="F30" s="54">
        <f t="shared" si="2"/>
        <v>2044</v>
      </c>
      <c r="G30" s="63">
        <f t="shared" si="6"/>
        <v>12521.204617387793</v>
      </c>
      <c r="H30" s="62">
        <f t="shared" si="8"/>
        <v>2.8848899949219131E-2</v>
      </c>
      <c r="I30" s="54">
        <f>IF(AND(F30&gt;='Inputs &amp; Outputs'!B$13,F30&lt;'Inputs &amp; Outputs'!B$13+'Inputs &amp; Outputs'!B$19),1,0)</f>
        <v>1</v>
      </c>
      <c r="J30" s="55">
        <f>I30*'Inputs &amp; Outputs'!B$16*'Benefit Calculations'!G30*('Benefit Calculations'!C$4-'Benefit Calculations'!C$5)</f>
        <v>679.30813417619299</v>
      </c>
      <c r="K30" s="71">
        <f t="shared" si="3"/>
        <v>0.19469050918646072</v>
      </c>
      <c r="L30" s="56">
        <f>K30*'Assumed Values'!$C$8</f>
        <v>1461.7363429719471</v>
      </c>
      <c r="M30" s="57">
        <f t="shared" si="0"/>
        <v>251.70441023079215</v>
      </c>
      <c r="N30" s="55">
        <f>I30*'Inputs &amp; Outputs'!B$16*'Benefit Calculations'!G30*('Benefit Calculations'!D$4-'Benefit Calculations'!D$5)</f>
        <v>282.56404518946431</v>
      </c>
      <c r="O30" s="71">
        <f t="shared" si="4"/>
        <v>8.0983187257778713E-2</v>
      </c>
      <c r="P30" s="56">
        <f>ABS(O30*'Assumed Values'!$C$7)</f>
        <v>154.27297172606845</v>
      </c>
      <c r="Q30" s="57">
        <f t="shared" si="1"/>
        <v>26.565110424710127</v>
      </c>
      <c r="T30" s="68">
        <f t="shared" si="5"/>
        <v>0.17662011488581017</v>
      </c>
      <c r="U30" s="69">
        <f>T30*'Assumed Values'!$D$8</f>
        <v>0</v>
      </c>
    </row>
    <row r="31" spans="3:21">
      <c r="F31" s="54">
        <f t="shared" si="2"/>
        <v>2045</v>
      </c>
      <c r="G31" s="63">
        <f>'Inputs &amp; Outputs'!$B$24</f>
        <v>14851</v>
      </c>
      <c r="H31" s="62">
        <f t="shared" si="8"/>
        <v>2.8848899949219131E-2</v>
      </c>
      <c r="I31" s="54">
        <f>IF(AND(F31&gt;='Inputs &amp; Outputs'!B$13,F31&lt;'Inputs &amp; Outputs'!B$13+'Inputs &amp; Outputs'!B$19),1,0)</f>
        <v>1</v>
      </c>
      <c r="J31" s="55">
        <f>I31*'Inputs &amp; Outputs'!B$16*'Benefit Calculations'!G31*('Benefit Calculations'!C$4-'Benefit Calculations'!C$5)</f>
        <v>805.70563367690659</v>
      </c>
      <c r="K31" s="71">
        <f t="shared" si="3"/>
        <v>0.23091618101288791</v>
      </c>
      <c r="L31" s="56">
        <f>K31*'Assumed Values'!$C$8</f>
        <v>1733.7186870447624</v>
      </c>
      <c r="M31" s="57">
        <f t="shared" si="0"/>
        <v>279.00798510169841</v>
      </c>
      <c r="N31" s="55">
        <f>I31*'Inputs &amp; Outputs'!B$16*'Benefit Calculations'!G31*('Benefit Calculations'!D$4-'Benefit Calculations'!D$5)</f>
        <v>335.14016928382324</v>
      </c>
      <c r="O31" s="71">
        <f t="shared" si="4"/>
        <v>9.6051566180393441E-2</v>
      </c>
      <c r="P31" s="56">
        <f>ABS(O31*'Assumed Values'!$C$7)</f>
        <v>182.9782335736495</v>
      </c>
      <c r="Q31" s="57">
        <f t="shared" si="1"/>
        <v>29.446754336987652</v>
      </c>
      <c r="T31" s="68">
        <f t="shared" si="5"/>
        <v>0.20948346475599572</v>
      </c>
      <c r="U31" s="69">
        <f>T31*'Assumed Values'!$D$8</f>
        <v>0</v>
      </c>
    </row>
    <row r="32" spans="3:21">
      <c r="F32" s="54">
        <f t="shared" si="2"/>
        <v>2046</v>
      </c>
      <c r="G32" s="63">
        <f t="shared" si="6"/>
        <v>15279.435013145854</v>
      </c>
      <c r="H32" s="62">
        <f t="shared" si="8"/>
        <v>2.8848899949219131E-2</v>
      </c>
      <c r="I32" s="54">
        <f>IF(AND(F32&gt;='Inputs &amp; Outputs'!B$13,F32&lt;'Inputs &amp; Outputs'!B$13+'Inputs &amp; Outputs'!B$19),1,0)</f>
        <v>1</v>
      </c>
      <c r="J32" s="55">
        <f>I32*'Inputs &amp; Outputs'!B$16*'Benefit Calculations'!G32*('Benefit Calculations'!C$4-'Benefit Calculations'!C$5)</f>
        <v>828.94935489137401</v>
      </c>
      <c r="K32" s="71">
        <f t="shared" si="3"/>
        <v>0.23757785881558452</v>
      </c>
      <c r="L32" s="56">
        <f>K32*'Assumed Values'!$C$8</f>
        <v>1783.7345639874086</v>
      </c>
      <c r="M32" s="57">
        <f t="shared" si="0"/>
        <v>268.2776248120847</v>
      </c>
      <c r="N32" s="55">
        <f>I32*'Inputs &amp; Outputs'!B$16*'Benefit Calculations'!G32*('Benefit Calculations'!D$4-'Benefit Calculations'!D$5)</f>
        <v>344.80859449645669</v>
      </c>
      <c r="O32" s="71">
        <f t="shared" si="4"/>
        <v>9.8822548203097424E-2</v>
      </c>
      <c r="P32" s="56">
        <f>ABS(O32*'Assumed Values'!$C$7)</f>
        <v>188.2569543269006</v>
      </c>
      <c r="Q32" s="57">
        <f t="shared" si="1"/>
        <v>28.314262436153882</v>
      </c>
      <c r="T32" s="68">
        <f t="shared" si="5"/>
        <v>0.21552683227175726</v>
      </c>
      <c r="U32" s="69">
        <f>T32*'Assumed Values'!$D$8</f>
        <v>0</v>
      </c>
    </row>
    <row r="33" spans="6:21">
      <c r="F33" s="54">
        <f t="shared" si="2"/>
        <v>2047</v>
      </c>
      <c r="G33" s="63">
        <f t="shared" si="6"/>
        <v>15720.229905120694</v>
      </c>
      <c r="H33" s="62">
        <f t="shared" si="8"/>
        <v>2.8848899949219131E-2</v>
      </c>
      <c r="I33" s="54">
        <f>IF(AND(F33&gt;='Inputs &amp; Outputs'!B$13,F33&lt;'Inputs &amp; Outputs'!B$13+'Inputs &amp; Outputs'!B$19),1,0)</f>
        <v>1</v>
      </c>
      <c r="J33" s="55">
        <f>I33*'Inputs &amp; Outputs'!B$16*'Benefit Calculations'!G33*('Benefit Calculations'!C$4-'Benefit Calculations'!C$5)</f>
        <v>852.86363189360497</v>
      </c>
      <c r="K33" s="71">
        <f t="shared" si="3"/>
        <v>0.24443171869470504</v>
      </c>
      <c r="L33" s="56">
        <f>K33*'Assumed Values'!$C$8</f>
        <v>1835.1933439598454</v>
      </c>
      <c r="M33" s="57">
        <f t="shared" si="0"/>
        <v>257.95994314850719</v>
      </c>
      <c r="N33" s="55">
        <f>I33*'Inputs &amp; Outputs'!B$16*'Benefit Calculations'!G33*('Benefit Calculations'!D$4-'Benefit Calculations'!D$5)</f>
        <v>354.75594314071583</v>
      </c>
      <c r="O33" s="71">
        <f t="shared" si="4"/>
        <v>0.10167347000893547</v>
      </c>
      <c r="P33" s="56">
        <f>ABS(O33*'Assumed Values'!$C$7)</f>
        <v>193.68796036702207</v>
      </c>
      <c r="Q33" s="57">
        <f t="shared" si="1"/>
        <v>27.225325009635903</v>
      </c>
      <c r="T33" s="68">
        <f t="shared" si="5"/>
        <v>0.22174454429233728</v>
      </c>
      <c r="U33" s="69">
        <f>T33*'Assumed Values'!$D$8</f>
        <v>0</v>
      </c>
    </row>
    <row r="34" spans="6:21">
      <c r="F34" s="54">
        <f t="shared" si="2"/>
        <v>2048</v>
      </c>
      <c r="G34" s="63">
        <f t="shared" si="6"/>
        <v>16173.741244832243</v>
      </c>
      <c r="H34" s="62">
        <f t="shared" si="8"/>
        <v>2.8848899949219131E-2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16640.335887808968</v>
      </c>
      <c r="H35" s="62">
        <f t="shared" si="8"/>
        <v>2.8848899949219131E-2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17120.391272957768</v>
      </c>
      <c r="H36" s="62">
        <f t="shared" si="8"/>
        <v>2.8848899949219131E-2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11775.261605047483</v>
      </c>
      <c r="K37" s="55">
        <f t="shared" ref="K37:Q37" si="9">SUM(K4:K36)</f>
        <v>3.3748038075102129</v>
      </c>
      <c r="L37" s="58">
        <f t="shared" si="9"/>
        <v>25338.026986786681</v>
      </c>
      <c r="M37" s="59">
        <f t="shared" si="9"/>
        <v>6769.8716944931175</v>
      </c>
      <c r="N37" s="55">
        <f t="shared" si="9"/>
        <v>4898.0210671574323</v>
      </c>
      <c r="O37" s="55">
        <f t="shared" si="9"/>
        <v>1.4037785911798843</v>
      </c>
      <c r="P37" s="55">
        <f t="shared" si="9"/>
        <v>2674.1982161976798</v>
      </c>
      <c r="Q37" s="59">
        <f t="shared" si="9"/>
        <v>714.4983632206862</v>
      </c>
      <c r="T37" s="68">
        <f>SUM(T4:T36)</f>
        <v>3.0615680173123447</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118</v>
      </c>
      <c r="H2" s="92" t="s">
        <v>119</v>
      </c>
      <c r="I2" s="92" t="s">
        <v>120</v>
      </c>
      <c r="J2" s="92" t="s">
        <v>55</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118</v>
      </c>
      <c r="H21" s="92" t="s">
        <v>119</v>
      </c>
      <c r="I21" s="92" t="s">
        <v>120</v>
      </c>
      <c r="J21" s="92" t="s">
        <v>55</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118</v>
      </c>
      <c r="H2" s="92" t="s">
        <v>119</v>
      </c>
      <c r="I2" s="92" t="s">
        <v>120</v>
      </c>
      <c r="J2" s="92" t="s">
        <v>55</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118</v>
      </c>
      <c r="H21" s="92" t="s">
        <v>119</v>
      </c>
      <c r="I21" s="92" t="s">
        <v>120</v>
      </c>
      <c r="J21" s="92" t="s">
        <v>55</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F8B64C-7CB2-4BC2-93CA-D83AA8770E5D}"/>
</file>

<file path=customXml/itemProps2.xml><?xml version="1.0" encoding="utf-8"?>
<ds:datastoreItem xmlns:ds="http://schemas.openxmlformats.org/officeDocument/2006/customXml" ds:itemID="{7BB10243-868C-4CEA-A4AD-B126C7FE830D}"/>
</file>

<file path=customXml/itemProps3.xml><?xml version="1.0" encoding="utf-8"?>
<ds:datastoreItem xmlns:ds="http://schemas.openxmlformats.org/officeDocument/2006/customXml" ds:itemID="{27EC7452-79D2-4BF7-A7D7-5FE592413AC2}"/>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2018-10-31T01:39:36Z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