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60_HW_US90/"/>
    </mc:Choice>
  </mc:AlternateContent>
  <xr:revisionPtr revIDLastSave="34" documentId="8_{44EC2C55-26EB-45A7-9630-182E1CF072B2}" xr6:coauthVersionLast="40" xr6:coauthVersionMax="40" xr10:uidLastSave="{08369BE8-1A6E-4BAE-859E-C6A998D45151}"/>
  <bookViews>
    <workbookView xWindow="0" yWindow="0" windowWidth="25200" windowHeight="1177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36" i="19"/>
  <c r="C9" i="19"/>
  <c r="H5" i="19"/>
  <c r="G5" i="19"/>
  <c r="H29"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I8" i="19"/>
  <c r="I26" i="19"/>
  <c r="I27" i="19"/>
  <c r="I12" i="19"/>
  <c r="I21" i="19"/>
  <c r="I5" i="19"/>
  <c r="I6" i="19"/>
  <c r="I10" i="19"/>
  <c r="I11" i="19"/>
  <c r="I24" i="19"/>
  <c r="I7" i="19"/>
  <c r="I17" i="19"/>
  <c r="I36" i="19"/>
  <c r="I33" i="19"/>
  <c r="I28" i="19"/>
  <c r="I15" i="19"/>
  <c r="I35" i="19"/>
  <c r="I34" i="19"/>
  <c r="I23" i="19"/>
  <c r="I13" i="19"/>
  <c r="I31" i="19"/>
  <c r="I4" i="19"/>
  <c r="I14" i="19"/>
  <c r="I30" i="19"/>
  <c r="I18" i="19"/>
  <c r="I19" i="19"/>
  <c r="I9" i="19"/>
  <c r="I29" i="19"/>
  <c r="I16" i="19"/>
  <c r="I20" i="19"/>
  <c r="H30" i="19"/>
  <c r="H15" i="19"/>
  <c r="H33" i="19"/>
  <c r="H8" i="19"/>
  <c r="H25" i="19"/>
  <c r="H24" i="19"/>
  <c r="H21" i="19"/>
  <c r="N31" i="19"/>
  <c r="O31" i="19"/>
  <c r="P31" i="19"/>
  <c r="Q31" i="19"/>
  <c r="J31" i="19"/>
  <c r="K31" i="19"/>
  <c r="L31" i="19"/>
  <c r="M31" i="19"/>
  <c r="J4" i="19"/>
  <c r="K4" i="19"/>
  <c r="L4" i="19"/>
  <c r="M4" i="19"/>
  <c r="N4" i="19"/>
  <c r="O4" i="19"/>
  <c r="P4" i="19"/>
  <c r="Q4" i="19"/>
  <c r="J11" i="19"/>
  <c r="K11" i="19"/>
  <c r="L11" i="19"/>
  <c r="M11" i="19"/>
  <c r="H23" i="19"/>
  <c r="H19" i="19"/>
  <c r="H28" i="19"/>
  <c r="H12" i="19"/>
  <c r="G12" i="19"/>
  <c r="T31" i="19"/>
  <c r="U31" i="19"/>
  <c r="H22" i="19"/>
  <c r="H13" i="19"/>
  <c r="T4" i="19"/>
  <c r="U4" i="19"/>
  <c r="H7" i="19"/>
  <c r="H9" i="19"/>
  <c r="H10" i="19"/>
  <c r="J5" i="19"/>
  <c r="N5" i="19"/>
  <c r="H26" i="19"/>
  <c r="H20" i="19"/>
  <c r="H6" i="19"/>
  <c r="G6" i="19"/>
  <c r="H11" i="19"/>
  <c r="H31" i="19"/>
  <c r="H17" i="19"/>
  <c r="H35" i="19"/>
  <c r="H14" i="19"/>
  <c r="N11" i="19"/>
  <c r="O11" i="19"/>
  <c r="P11" i="19"/>
  <c r="Q11" i="19"/>
  <c r="H32" i="19"/>
  <c r="G32" i="19"/>
  <c r="H34" i="19"/>
  <c r="H27" i="19"/>
  <c r="H16" i="19"/>
  <c r="H18" i="19"/>
  <c r="T11" i="19"/>
  <c r="U11" i="19"/>
  <c r="G7" i="19"/>
  <c r="J6" i="19"/>
  <c r="N6" i="19"/>
  <c r="O6" i="19"/>
  <c r="P6" i="19"/>
  <c r="Q6" i="19"/>
  <c r="G33" i="19"/>
  <c r="J32" i="19"/>
  <c r="N32" i="19"/>
  <c r="O32" i="19"/>
  <c r="P32" i="19"/>
  <c r="Q32" i="19"/>
  <c r="O5" i="19"/>
  <c r="T5" i="19"/>
  <c r="K5" i="19"/>
  <c r="G13" i="19"/>
  <c r="J12" i="19"/>
  <c r="N12" i="19"/>
  <c r="O12" i="19"/>
  <c r="P12" i="19"/>
  <c r="Q12" i="19"/>
  <c r="G14" i="19"/>
  <c r="J13" i="19"/>
  <c r="N13" i="19"/>
  <c r="O13" i="19"/>
  <c r="P13" i="19"/>
  <c r="Q13" i="19"/>
  <c r="N33" i="19"/>
  <c r="O33" i="19"/>
  <c r="P33" i="19"/>
  <c r="Q33" i="19"/>
  <c r="J33" i="19"/>
  <c r="G34" i="19"/>
  <c r="K12" i="19"/>
  <c r="L12" i="19"/>
  <c r="M12" i="19"/>
  <c r="T12" i="19"/>
  <c r="U12" i="19"/>
  <c r="T6" i="19"/>
  <c r="U6" i="19"/>
  <c r="K6" i="19"/>
  <c r="L6" i="19"/>
  <c r="M6" i="19"/>
  <c r="P5" i="19"/>
  <c r="T32" i="19"/>
  <c r="U32" i="19"/>
  <c r="K32" i="19"/>
  <c r="L32" i="19"/>
  <c r="M32" i="19"/>
  <c r="L5" i="19"/>
  <c r="U5" i="19"/>
  <c r="G8" i="19"/>
  <c r="J7" i="19"/>
  <c r="N7" i="19"/>
  <c r="O7" i="19"/>
  <c r="N34" i="19"/>
  <c r="O34" i="19"/>
  <c r="P34" i="19"/>
  <c r="Q34" i="19"/>
  <c r="G35" i="19"/>
  <c r="J34" i="19"/>
  <c r="T33" i="19"/>
  <c r="U33" i="19"/>
  <c r="K33" i="19"/>
  <c r="L33" i="19"/>
  <c r="M33" i="19"/>
  <c r="M5" i="19"/>
  <c r="G9" i="19"/>
  <c r="N8" i="19"/>
  <c r="O8" i="19"/>
  <c r="P8" i="19"/>
  <c r="Q8" i="19"/>
  <c r="J8" i="19"/>
  <c r="Q5" i="19"/>
  <c r="K13" i="19"/>
  <c r="L13" i="19"/>
  <c r="M13" i="19"/>
  <c r="T13" i="19"/>
  <c r="U13" i="19"/>
  <c r="K7" i="19"/>
  <c r="T7" i="19"/>
  <c r="G15" i="19"/>
  <c r="J14" i="19"/>
  <c r="N14" i="19"/>
  <c r="O14" i="19"/>
  <c r="P14" i="19"/>
  <c r="Q14" i="19"/>
  <c r="L7" i="19"/>
  <c r="U7" i="19"/>
  <c r="P7" i="19"/>
  <c r="N9" i="19"/>
  <c r="O9" i="19"/>
  <c r="P9" i="19"/>
  <c r="Q9" i="19"/>
  <c r="G10" i="19"/>
  <c r="J9" i="19"/>
  <c r="K34" i="19"/>
  <c r="L34" i="19"/>
  <c r="M34" i="19"/>
  <c r="T34" i="19"/>
  <c r="U34" i="19"/>
  <c r="T14" i="19"/>
  <c r="U14" i="19"/>
  <c r="K14" i="19"/>
  <c r="L14" i="19"/>
  <c r="M14" i="19"/>
  <c r="T8" i="19"/>
  <c r="U8" i="19"/>
  <c r="K8" i="19"/>
  <c r="L8" i="19"/>
  <c r="M8" i="19"/>
  <c r="J35" i="19"/>
  <c r="N35" i="19"/>
  <c r="O35" i="19"/>
  <c r="P35" i="19"/>
  <c r="Q35" i="19"/>
  <c r="G36" i="19"/>
  <c r="G16" i="19"/>
  <c r="J15" i="19"/>
  <c r="N15" i="19"/>
  <c r="O15" i="19"/>
  <c r="P15" i="19"/>
  <c r="Q15" i="19"/>
  <c r="M7" i="19"/>
  <c r="Q7" i="19"/>
  <c r="T15" i="19"/>
  <c r="U15" i="19"/>
  <c r="K15" i="19"/>
  <c r="L15" i="19"/>
  <c r="M15" i="19"/>
  <c r="G17" i="19"/>
  <c r="J16" i="19"/>
  <c r="N16" i="19"/>
  <c r="O16" i="19"/>
  <c r="P16" i="19"/>
  <c r="Q16" i="19"/>
  <c r="K9" i="19"/>
  <c r="L9" i="19"/>
  <c r="M9" i="19"/>
  <c r="T9" i="19"/>
  <c r="N36" i="19"/>
  <c r="O36" i="19"/>
  <c r="P36" i="19"/>
  <c r="Q36" i="19"/>
  <c r="J36" i="19"/>
  <c r="K35" i="19"/>
  <c r="L35" i="19"/>
  <c r="M35" i="19"/>
  <c r="T35" i="19"/>
  <c r="U35" i="19"/>
  <c r="N10" i="19"/>
  <c r="O10" i="19"/>
  <c r="P10" i="19"/>
  <c r="Q10" i="19"/>
  <c r="J10" i="19"/>
  <c r="U9" i="19"/>
  <c r="T16" i="19"/>
  <c r="U16" i="19"/>
  <c r="K16" i="19"/>
  <c r="L16" i="19"/>
  <c r="M16" i="19"/>
  <c r="K10" i="19"/>
  <c r="L10" i="19"/>
  <c r="M10" i="19"/>
  <c r="T10" i="19"/>
  <c r="U10" i="19"/>
  <c r="N17" i="19"/>
  <c r="O17" i="19"/>
  <c r="P17" i="19"/>
  <c r="Q17" i="19"/>
  <c r="J17" i="19"/>
  <c r="G18" i="19"/>
  <c r="K36" i="19"/>
  <c r="L36" i="19"/>
  <c r="M36" i="19"/>
  <c r="T36" i="19"/>
  <c r="U36" i="19"/>
  <c r="K17" i="19"/>
  <c r="L17" i="19"/>
  <c r="M17" i="19"/>
  <c r="T17" i="19"/>
  <c r="J18" i="19"/>
  <c r="G19" i="19"/>
  <c r="N18" i="19"/>
  <c r="O18" i="19"/>
  <c r="P18" i="19"/>
  <c r="Q18" i="19"/>
  <c r="U17" i="19"/>
  <c r="T18" i="19"/>
  <c r="U18" i="19"/>
  <c r="K18" i="19"/>
  <c r="N19" i="19"/>
  <c r="O19" i="19"/>
  <c r="P19" i="19"/>
  <c r="Q19" i="19"/>
  <c r="J19" i="19"/>
  <c r="G20" i="19"/>
  <c r="L18" i="19"/>
  <c r="G21" i="19"/>
  <c r="J20" i="19"/>
  <c r="N20" i="19"/>
  <c r="K19" i="19"/>
  <c r="L19" i="19"/>
  <c r="M19" i="19"/>
  <c r="T19" i="19"/>
  <c r="M18" i="19"/>
  <c r="U19" i="19"/>
  <c r="O20" i="19"/>
  <c r="K20" i="19"/>
  <c r="T20" i="19"/>
  <c r="U20" i="19"/>
  <c r="G22" i="19"/>
  <c r="N21" i="19"/>
  <c r="O21" i="19"/>
  <c r="P21" i="19"/>
  <c r="Q21" i="19"/>
  <c r="J21" i="19"/>
  <c r="P20" i="19"/>
  <c r="L20" i="19"/>
  <c r="T21" i="19"/>
  <c r="U21" i="19"/>
  <c r="K21" i="19"/>
  <c r="L21" i="19"/>
  <c r="M21" i="19"/>
  <c r="N22" i="19"/>
  <c r="G23" i="19"/>
  <c r="J22" i="19"/>
  <c r="M20" i="19"/>
  <c r="O22" i="19"/>
  <c r="Q20" i="19"/>
  <c r="K22" i="19"/>
  <c r="T22" i="19"/>
  <c r="U22" i="19"/>
  <c r="J23" i="19"/>
  <c r="N23" i="19"/>
  <c r="O23" i="19"/>
  <c r="P23" i="19"/>
  <c r="Q23" i="19"/>
  <c r="G24" i="19"/>
  <c r="L22" i="19"/>
  <c r="P22" i="19"/>
  <c r="N24" i="19"/>
  <c r="J24" i="19"/>
  <c r="G25" i="19"/>
  <c r="K23" i="19"/>
  <c r="L23" i="19"/>
  <c r="M23" i="19"/>
  <c r="T23" i="19"/>
  <c r="O24" i="19"/>
  <c r="Q22" i="19"/>
  <c r="U23" i="19"/>
  <c r="M22" i="19"/>
  <c r="G26" i="19"/>
  <c r="J25" i="19"/>
  <c r="N25" i="19"/>
  <c r="O25" i="19"/>
  <c r="P25" i="19"/>
  <c r="Q25" i="19"/>
  <c r="K24" i="19"/>
  <c r="T24" i="19"/>
  <c r="U24" i="19"/>
  <c r="L24" i="19"/>
  <c r="P24" i="19"/>
  <c r="Q24" i="19"/>
  <c r="K25" i="19"/>
  <c r="L25" i="19"/>
  <c r="M25" i="19"/>
  <c r="T25" i="19"/>
  <c r="U25" i="19"/>
  <c r="N26" i="19"/>
  <c r="O26" i="19"/>
  <c r="P26" i="19"/>
  <c r="Q26" i="19"/>
  <c r="J26" i="19"/>
  <c r="G27" i="19"/>
  <c r="M24" i="19"/>
  <c r="K26" i="19"/>
  <c r="L26" i="19"/>
  <c r="M26" i="19"/>
  <c r="T26" i="19"/>
  <c r="U26" i="19"/>
  <c r="N27" i="19"/>
  <c r="O27" i="19"/>
  <c r="P27" i="19"/>
  <c r="Q27" i="19"/>
  <c r="J27" i="19"/>
  <c r="G28" i="19"/>
  <c r="T27" i="19"/>
  <c r="U27" i="19"/>
  <c r="K27" i="19"/>
  <c r="L27" i="19"/>
  <c r="M27" i="19"/>
  <c r="G29" i="19"/>
  <c r="N28" i="19"/>
  <c r="O28" i="19"/>
  <c r="P28" i="19"/>
  <c r="Q28" i="19"/>
  <c r="J28" i="19"/>
  <c r="T28" i="19"/>
  <c r="U28" i="19"/>
  <c r="K28" i="19"/>
  <c r="L28" i="19"/>
  <c r="M28" i="19"/>
  <c r="G30" i="19"/>
  <c r="J29" i="19"/>
  <c r="N29" i="19"/>
  <c r="O29" i="19"/>
  <c r="P29" i="19"/>
  <c r="Q29" i="19"/>
  <c r="T29" i="19"/>
  <c r="U29" i="19"/>
  <c r="K29" i="19"/>
  <c r="L29" i="19"/>
  <c r="M29" i="19"/>
  <c r="J30" i="19"/>
  <c r="J37" i="19"/>
  <c r="N30" i="19"/>
  <c r="O30" i="19"/>
  <c r="N37" i="19"/>
  <c r="K30" i="19"/>
  <c r="T30" i="19"/>
  <c r="U30" i="19"/>
  <c r="U37" i="19"/>
  <c r="T37" i="19"/>
  <c r="L30" i="19"/>
  <c r="K37" i="19"/>
  <c r="B37" i="11"/>
  <c r="P30" i="19"/>
  <c r="O37" i="19"/>
  <c r="B38" i="11"/>
  <c r="Q30" i="19"/>
  <c r="Q37" i="19"/>
  <c r="B31" i="11"/>
  <c r="P37" i="19"/>
  <c r="M30" i="19"/>
  <c r="M37" i="19"/>
  <c r="B30" i="11"/>
  <c r="L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<sst xmlns="http://schemas.openxmlformats.org/spreadsheetml/2006/main" count="263" uniqueCount="131">
  <si>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</si>
  <si>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</si>
  <si>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</si>
  <si>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</si>
  <si>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</si>
  <si>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</si>
  <si>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</si>
  <si>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</si>
  <si>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</si>
  <si>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</si>
  <si>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</si>
  <si>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</si>
  <si>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</si>
  <si>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</si>
  <si>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</si>
  <si>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</si>
  <si>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</si>
  <si>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</si>
  <si>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</si>
  <si>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</si>
  <si>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</si>
  <si>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</si>
  <si>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</si>
  <si>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</si>
  <si>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</si>
  <si>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</si>
  <si>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</si>
  <si>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</si>
  <si>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</si>
  <si>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</si>
  <si>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</si>
  <si>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</si>
  <si>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</si>
  <si>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</si>
  <si>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</si>
  <si>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</si>
  <si>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</si>
  <si>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</si>
  <si>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</si>
  <si>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</si>
  <si>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</si>
  <si>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</si>
  <si>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</si>
  <si>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</si>
  <si>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</si>
  <si>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</si>
  <si>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</si>
  <si>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US 90 Widening</t>
  </si>
  <si>
    <t>Data entered by the sponsors</t>
  </si>
  <si>
    <t>Application ID Number:</t>
  </si>
  <si>
    <t>Data populated/calculated based on inputs</t>
  </si>
  <si>
    <t>Sponsor ID Number (CSJ, etc.):</t>
  </si>
  <si>
    <t>0271-09-025</t>
  </si>
  <si>
    <t xml:space="preserve">HGAC regional travel demand model data provided by HGAC </t>
  </si>
  <si>
    <t>Project County</t>
  </si>
  <si>
    <t>Waller</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</si>
  <si>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</si>
  <si>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</si>
  <si>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</si>
  <si>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</si>
  <si>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</si>
  <si>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</si>
  <si>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</si>
  <si>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</si>
  <si>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</si>
  <si>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</si>
  <si>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</si>
  <si>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</si>
  <si>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</si>
  <si>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</si>
  <si>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</si>
  <si>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</si>
  <si>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</si>
  <si>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</si>
  <si>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</si>
  <si>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</si>
  <si>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</si>
  <si>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</si>
  <si>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</si>
  <si>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</si>
  <si>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</si>
  <si>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</si>
  <si>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</si>
  <si>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</si>
  <si>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</si>
  <si>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</si>
  <si>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</si>
  <si>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</si>
  <si>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</si>
  <si>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</si>
  <si>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</si>
  <si>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</si>
  <si>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</si>
  <si>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</si>
  <si>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</si>
  <si>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</si>
  <si>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</si>
  <si>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</si>
  <si>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</si>
  <si>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</si>
  <si>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</si>
  <si>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</si>
  <si>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</si>
  <si>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</si>
  <si>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</si>
  <si>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</si>
  <si>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</si>
  <si>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</si>
  <si>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</si>
  <si>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</si>
  <si>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</si>
  <si>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</si>
  <si>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</si>
  <si>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</si>
  <si>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</si>
  <si>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</si>
  <si>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</si>
  <si>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</si>
  <si>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Harris</t>
  </si>
  <si>
    <t>Liberty</t>
  </si>
  <si>
    <t>Montgomery</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</si>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</sst>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12" zoomScaleNormal="100" workbookViewId="0" xr3:uid="{51F8DEE0-4D01-5F28-A812-FC0BD7CAC4A5}">
      <selection activeCell="B18" sqref="B18"/>
    </sheetView>
  </sheetViews>
  <sheetFormatPr defaultColWidth="9.140625"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2028</v>
      </c>
    </row>
    <row r="14" spans="1:5">
      <c r="A14" s="5" t="s">
        <v>59</v>
      </c>
      <c r="B14" s="5" t="s">
        <v>60</v>
      </c>
    </row>
    <row r="15" spans="1:5">
      <c r="A15" s="85" t="s">
        <v>61</v>
      </c>
      <c r="B15" s="8" t="s">
        <v>62</v>
      </c>
    </row>
    <row r="16" spans="1:5">
      <c r="A16" s="85" t="s">
        <v>63</v>
      </c>
      <c r="B16" s="8">
        <v>4.26</v>
      </c>
    </row>
    <row r="17" spans="1:2">
      <c r="A17" s="86" t="s">
        <v>64</v>
      </c>
      <c r="B17" s="8">
        <v>23</v>
      </c>
    </row>
    <row r="18" spans="1:2">
      <c r="A18" s="86" t="s">
        <v>65</v>
      </c>
      <c r="B18" s="8">
        <v>38</v>
      </c>
    </row>
    <row r="19" spans="1:2">
      <c r="A19" s="76" t="s">
        <v>66</v>
      </c>
      <c r="B19" s="77">
        <f>VLOOKUP(B14,'Service Life'!C6:D8,2,FALSE)</f>
        <v>20</v>
      </c>
    </row>
    <row r="21" spans="1:2">
      <c r="A21" s="81" t="s">
        <v>67</v>
      </c>
    </row>
    <row r="22" spans="1:2" ht="20.25" customHeight="1">
      <c r="A22" s="86" t="s">
        <v>68</v>
      </c>
      <c r="B22" s="95">
        <v>13424</v>
      </c>
    </row>
    <row r="23" spans="1:2" ht="30">
      <c r="A23" s="94" t="s">
        <v>69</v>
      </c>
      <c r="B23" s="96">
        <v>13667</v>
      </c>
    </row>
    <row r="24" spans="1:2" ht="30">
      <c r="A24" s="94" t="s">
        <v>70</v>
      </c>
      <c r="B24" s="96">
        <v>18494</v>
      </c>
    </row>
    <row r="27" spans="1:2" ht="18.75">
      <c r="A27" s="79" t="s">
        <v>71</v>
      </c>
      <c r="B27" s="80"/>
    </row>
    <row r="29" spans="1:2">
      <c r="A29" s="87" t="s">
        <v>72</v>
      </c>
    </row>
    <row r="30" spans="1:2">
      <c r="A30" s="84" t="s">
        <v>73</v>
      </c>
      <c r="B30" s="35">
        <f>'Benefit Calculations'!M37</f>
        <v>12561.660815329466</v>
      </c>
    </row>
    <row r="31" spans="1:2">
      <c r="A31" s="84" t="s">
        <v>74</v>
      </c>
      <c r="B31" s="35">
        <f>'Benefit Calculations'!Q37</f>
        <v>1325.7690096530466</v>
      </c>
    </row>
    <row r="32" spans="1:2">
      <c r="B32" s="88"/>
    </row>
    <row r="33" spans="1:9">
      <c r="A33" s="87" t="s">
        <v>75</v>
      </c>
      <c r="B33" s="88"/>
    </row>
    <row r="34" spans="1:9">
      <c r="A34" s="84" t="s">
        <v>76</v>
      </c>
      <c r="B34" s="35">
        <f>$B$30+$B$31</f>
        <v>13887.429824982511</v>
      </c>
    </row>
    <row r="35" spans="1:9">
      <c r="I35" s="89"/>
    </row>
    <row r="36" spans="1:9">
      <c r="A36" s="87" t="s">
        <v>77</v>
      </c>
    </row>
    <row r="37" spans="1:9">
      <c r="A37" s="84" t="s">
        <v>78</v>
      </c>
      <c r="B37" s="91">
        <f>'Benefit Calculations'!K37</f>
        <v>5.991908643925635</v>
      </c>
    </row>
    <row r="38" spans="1:9">
      <c r="A38" s="84" t="s">
        <v>79</v>
      </c>
      <c r="B38" s="91">
        <f>'Benefit Calculations'!O37</f>
        <v>2.4923857961550686</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topLeftCell="A10"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0.11206000298259999</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2.71256007254E-2</v>
      </c>
      <c r="F4" s="54">
        <v>2018</v>
      </c>
      <c r="G4" s="63">
        <f>'Inputs &amp; Outputs'!B22</f>
        <v>13424</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9.6820503473299999E-2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2.0786600187400001E-2</v>
      </c>
      <c r="F5" s="54">
        <f t="shared" ref="F5:F36" si="2">F4+1</f>
        <v>2019</v>
      </c>
      <c r="G5" s="63">
        <f>G4+G4*H5</f>
        <v>13458.447953079982</v>
      </c>
      <c r="H5" s="62">
        <f>$C$9</f>
        <v>2.5661466835504854E-3</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13492.984304660515</v>
      </c>
      <c r="H6" s="62">
        <f t="shared" ref="H6:H11" si="7">$C$9</f>
        <v>2.5661466835504854E-3</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13527.609281585119</v>
      </c>
      <c r="H7" s="62">
        <f t="shared" si="7"/>
        <v>2.5661466835504854E-3</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13562.323111279426</v>
      </c>
      <c r="H8" s="62">
        <f t="shared" si="7"/>
        <v>2.5661466835504854E-3</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2.5661466835504854E-3</v>
      </c>
      <c r="F9" s="54">
        <f t="shared" si="2"/>
        <v>2023</v>
      </c>
      <c r="G9" s="63">
        <f t="shared" si="6"/>
        <v>13597.126021752676</v>
      </c>
      <c r="H9" s="62">
        <f t="shared" si="7"/>
        <v>2.5661466835504854E-3</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1.2171970230983709E-2</v>
      </c>
      <c r="F10" s="54">
        <f t="shared" si="2"/>
        <v>2024</v>
      </c>
      <c r="G10" s="63">
        <f t="shared" si="6"/>
        <v>13632.018241599215</v>
      </c>
      <c r="H10" s="62">
        <f t="shared" si="7"/>
        <v>2.5661466835504854E-3</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1.1937437547719698E-2</v>
      </c>
      <c r="F11" s="54">
        <f t="shared" si="2"/>
        <v>2025</v>
      </c>
      <c r="G11" s="63">
        <f>'Inputs &amp; Outputs'!$B$23</f>
        <v>13667</v>
      </c>
      <c r="H11" s="62">
        <f t="shared" si="7"/>
        <v>2.5661466835504854E-3</v>
      </c>
      <c r="I11" s="54">
        <f>IF(AND(F11&gt;='Inputs &amp; Outputs'!B$13,F11&lt;'Inputs &amp; Outputs'!B$13+'Inputs &amp; Outputs'!B$19),1,0)</f>
        <v>0</v>
      </c>
      <c r="J11" s="55">
        <f>I11*'Inputs &amp; Outputs'!B$16*'Benefit Calculations'!G11*('Benefit Calculations'!C$4-'Benefit Calculations'!C$5)</f>
        <v>0</v>
      </c>
      <c r="K11" s="71">
        <f t="shared" si="3"/>
        <v>0</v>
      </c>
      <c r="L11" s="56">
        <f>K11*'Assumed Values'!$C$8</f>
        <v>0</v>
      </c>
      <c r="M11" s="57">
        <f t="shared" si="0"/>
        <v>0</v>
      </c>
      <c r="N11" s="55">
        <f>I11*'Inputs &amp; Outputs'!B$16*'Benefit Calculations'!G11*('Benefit Calculations'!D$4-'Benefit Calculations'!D$5)</f>
        <v>0</v>
      </c>
      <c r="O11" s="71">
        <f t="shared" si="4"/>
        <v>0</v>
      </c>
      <c r="P11" s="56">
        <f>ABS(O11*'Assumed Values'!$C$7)</f>
        <v>0</v>
      </c>
      <c r="Q11" s="57">
        <f t="shared" si="1"/>
        <v>0</v>
      </c>
      <c r="T11" s="68">
        <f t="shared" si="5"/>
        <v>0</v>
      </c>
      <c r="U11" s="69">
        <f>T11*'Assumed Values'!$D$8</f>
        <v>0</v>
      </c>
    </row>
    <row r="12" spans="2:21">
      <c r="C12" s="38"/>
      <c r="F12" s="54">
        <f t="shared" si="2"/>
        <v>2026</v>
      </c>
      <c r="G12" s="63">
        <f t="shared" si="6"/>
        <v>13833.354317146854</v>
      </c>
      <c r="H12" s="62">
        <f>$C$10</f>
        <v>1.2171970230983709E-2</v>
      </c>
      <c r="I12" s="54">
        <f>IF(AND(F12&gt;='Inputs &amp; Outputs'!B$13,F12&lt;'Inputs &amp; Outputs'!B$13+'Inputs &amp; Outputs'!B$19),1,0)</f>
        <v>0</v>
      </c>
      <c r="J12" s="55">
        <f>I12*'Inputs &amp; Outputs'!B$16*'Benefit Calculations'!G12*('Benefit Calculations'!C$4-'Benefit Calculations'!C$5)</f>
        <v>0</v>
      </c>
      <c r="K12" s="71">
        <f t="shared" si="3"/>
        <v>0</v>
      </c>
      <c r="L12" s="56">
        <f>K12*'Assumed Values'!$C$8</f>
        <v>0</v>
      </c>
      <c r="M12" s="57">
        <f t="shared" si="0"/>
        <v>0</v>
      </c>
      <c r="N12" s="55">
        <f>I12*'Inputs &amp; Outputs'!B$16*'Benefit Calculations'!G12*('Benefit Calculations'!D$4-'Benefit Calculations'!D$5)</f>
        <v>0</v>
      </c>
      <c r="O12" s="71">
        <f t="shared" si="4"/>
        <v>0</v>
      </c>
      <c r="P12" s="56">
        <f>ABS(O12*'Assumed Values'!$C$7)</f>
        <v>0</v>
      </c>
      <c r="Q12" s="57">
        <f t="shared" si="1"/>
        <v>0</v>
      </c>
      <c r="T12" s="68">
        <f t="shared" si="5"/>
        <v>0</v>
      </c>
      <c r="U12" s="69">
        <f>T12*'Assumed Values'!$D$8</f>
        <v>0</v>
      </c>
    </row>
    <row r="13" spans="2:21">
      <c r="C13" s="38"/>
      <c r="F13" s="54">
        <f t="shared" si="2"/>
        <v>2027</v>
      </c>
      <c r="G13" s="63">
        <f t="shared" si="6"/>
        <v>14001.733494089814</v>
      </c>
      <c r="H13" s="62">
        <f t="shared" ref="H13:H36" si="8">$C$10</f>
        <v>1.2171970230983709E-2</v>
      </c>
      <c r="I13" s="54">
        <f>IF(AND(F13&gt;='Inputs &amp; Outputs'!B$13,F13&lt;'Inputs &amp; Outputs'!B$13+'Inputs &amp; Outputs'!B$19),1,0)</f>
        <v>0</v>
      </c>
      <c r="J13" s="55">
        <f>I13*'Inputs &amp; Outputs'!B$16*'Benefit Calculations'!G13*('Benefit Calculations'!C$4-'Benefit Calculations'!C$5)</f>
        <v>0</v>
      </c>
      <c r="K13" s="71">
        <f t="shared" si="3"/>
        <v>0</v>
      </c>
      <c r="L13" s="56">
        <f>K13*'Assumed Values'!$C$8</f>
        <v>0</v>
      </c>
      <c r="M13" s="57">
        <f t="shared" si="0"/>
        <v>0</v>
      </c>
      <c r="N13" s="55">
        <f>I13*'Inputs &amp; Outputs'!B$16*'Benefit Calculations'!G13*('Benefit Calculations'!D$4-'Benefit Calculations'!D$5)</f>
        <v>0</v>
      </c>
      <c r="O13" s="71">
        <f t="shared" si="4"/>
        <v>0</v>
      </c>
      <c r="P13" s="56">
        <f>ABS(O13*'Assumed Values'!$C$7)</f>
        <v>0</v>
      </c>
      <c r="Q13" s="57">
        <f t="shared" si="1"/>
        <v>0</v>
      </c>
      <c r="T13" s="68">
        <f t="shared" si="5"/>
        <v>0</v>
      </c>
      <c r="U13" s="69">
        <f>T13*'Assumed Values'!$D$8</f>
        <v>0</v>
      </c>
    </row>
    <row r="14" spans="2:21">
      <c r="C14" s="38"/>
      <c r="F14" s="54">
        <f t="shared" si="2"/>
        <v>2028</v>
      </c>
      <c r="G14" s="63">
        <f t="shared" si="6"/>
        <v>14172.162177362043</v>
      </c>
      <c r="H14" s="62">
        <f t="shared" si="8"/>
        <v>1.2171970230983709E-2</v>
      </c>
      <c r="I14" s="54">
        <f>IF(AND(F14&gt;='Inputs &amp; Outputs'!B$13,F14&lt;'Inputs &amp; Outputs'!B$13+'Inputs &amp; Outputs'!B$19),1,0)</f>
        <v>1</v>
      </c>
      <c r="J14" s="55">
        <f>I14*'Inputs &amp; Outputs'!B$16*'Benefit Calculations'!G14*('Benefit Calculations'!C$4-'Benefit Calculations'!C$5)</f>
        <v>920.06056541289865</v>
      </c>
      <c r="K14" s="71">
        <f t="shared" si="3"/>
        <v>0.26369043877245812</v>
      </c>
      <c r="L14" s="56">
        <f>K14*'Assumed Values'!$C$8</f>
        <v>1979.7878143036155</v>
      </c>
      <c r="M14" s="57">
        <f t="shared" si="0"/>
        <v>1006.4237339781831</v>
      </c>
      <c r="N14" s="55">
        <f>I14*'Inputs &amp; Outputs'!B$16*'Benefit Calculations'!G14*('Benefit Calculations'!D$4-'Benefit Calculations'!D$5)</f>
        <v>382.70708402108448</v>
      </c>
      <c r="O14" s="71">
        <f t="shared" si="4"/>
        <v>0.109684299817327</v>
      </c>
      <c r="P14" s="56">
        <f>ABS(O14*'Assumed Values'!$C$7)</f>
        <v>208.94859115200794</v>
      </c>
      <c r="Q14" s="57">
        <f t="shared" si="1"/>
        <v>106.21886840466979</v>
      </c>
      <c r="T14" s="68">
        <f t="shared" si="5"/>
        <v>0.23921574700735365</v>
      </c>
      <c r="U14" s="69">
        <f>T14*'Assumed Values'!$D$8</f>
        <v>0</v>
      </c>
    </row>
    <row r="15" spans="2:21">
      <c r="C15" s="1"/>
      <c r="F15" s="54">
        <f t="shared" si="2"/>
        <v>2029</v>
      </c>
      <c r="G15" s="63">
        <f t="shared" si="6"/>
        <v>14344.665313493566</v>
      </c>
      <c r="H15" s="62">
        <f t="shared" si="8"/>
        <v>1.2171970230983709E-2</v>
      </c>
      <c r="I15" s="54">
        <f>IF(AND(F15&gt;='Inputs &amp; Outputs'!B$13,F15&lt;'Inputs &amp; Outputs'!B$13+'Inputs &amp; Outputs'!B$19),1,0)</f>
        <v>1</v>
      </c>
      <c r="J15" s="55">
        <f>I15*'Inputs &amp; Outputs'!B$16*'Benefit Calculations'!G15*('Benefit Calculations'!C$4-'Benefit Calculations'!C$5)</f>
        <v>931.25951522580647</v>
      </c>
      <c r="K15" s="71">
        <f t="shared" si="3"/>
        <v>0.26690007094339152</v>
      </c>
      <c r="L15" s="56">
        <f>K15*'Assumed Values'!$C$8</f>
        <v>2003.8857326429836</v>
      </c>
      <c r="M15" s="57">
        <f t="shared" si="0"/>
        <v>952.03167636254295</v>
      </c>
      <c r="N15" s="55">
        <f>I15*'Inputs &amp; Outputs'!B$16*'Benefit Calculations'!G15*('Benefit Calculations'!D$4-'Benefit Calculations'!D$5)</f>
        <v>387.36538325497565</v>
      </c>
      <c r="O15" s="71">
        <f t="shared" si="4"/>
        <v>0.11101937384950976</v>
      </c>
      <c r="P15" s="56">
        <f>ABS(O15*'Assumed Values'!$C$7)</f>
        <v>211.4919071833161</v>
      </c>
      <c r="Q15" s="57">
        <f t="shared" si="1"/>
        <v>100.47828159706557</v>
      </c>
      <c r="T15" s="68">
        <f t="shared" si="5"/>
        <v>0.24212747395870968</v>
      </c>
      <c r="U15" s="69">
        <f>T15*'Assumed Values'!$D$8</f>
        <v>0</v>
      </c>
    </row>
    <row r="16" spans="2:21">
      <c r="C16" s="1"/>
      <c r="F16" s="54">
        <f t="shared" si="2"/>
        <v>2030</v>
      </c>
      <c r="G16" s="63">
        <f t="shared" si="6"/>
        <v>14519.268152662835</v>
      </c>
      <c r="H16" s="62">
        <f t="shared" si="8"/>
        <v>1.2171970230983709E-2</v>
      </c>
      <c r="I16" s="54">
        <f>IF(AND(F16&gt;='Inputs &amp; Outputs'!B$13,F16&lt;'Inputs &amp; Outputs'!B$13+'Inputs &amp; Outputs'!B$19),1,0)</f>
        <v>1</v>
      </c>
      <c r="J16" s="55">
        <f>I16*'Inputs &amp; Outputs'!B$16*'Benefit Calculations'!G16*('Benefit Calculations'!C$4-'Benefit Calculations'!C$5)</f>
        <v>942.59477832245523</v>
      </c>
      <c r="K16" s="71">
        <f t="shared" si="3"/>
        <v>0.27014877066156184</v>
      </c>
      <c r="L16" s="56">
        <f>K16*'Assumed Values'!$C$8</f>
        <v>2028.2769701270063</v>
      </c>
      <c r="M16" s="57">
        <f t="shared" si="0"/>
        <v>900.57923138895433</v>
      </c>
      <c r="N16" s="55">
        <f>I16*'Inputs &amp; Outputs'!B$16*'Benefit Calculations'!G16*('Benefit Calculations'!D$4-'Benefit Calculations'!D$5)</f>
        <v>392.08038316846881</v>
      </c>
      <c r="O16" s="71">
        <f t="shared" si="4"/>
        <v>0.11237069836306846</v>
      </c>
      <c r="P16" s="56">
        <f>ABS(O16*'Assumed Values'!$C$7)</f>
        <v>214.06618038164541</v>
      </c>
      <c r="Q16" s="57">
        <f t="shared" si="1"/>
        <v>95.04794415843503</v>
      </c>
      <c r="T16" s="68">
        <f t="shared" si="5"/>
        <v>0.24507464236383836</v>
      </c>
      <c r="U16" s="69">
        <f>T16*'Assumed Values'!$D$8</f>
        <v>0</v>
      </c>
    </row>
    <row r="17" spans="3:21">
      <c r="C17" s="1"/>
      <c r="F17" s="54">
        <f t="shared" si="2"/>
        <v>2031</v>
      </c>
      <c r="G17" s="63">
        <f t="shared" si="6"/>
        <v>14695.996252392717</v>
      </c>
      <c r="H17" s="62">
        <f t="shared" si="8"/>
        <v>1.2171970230983709E-2</v>
      </c>
      <c r="I17" s="54">
        <f>IF(AND(F17&gt;='Inputs &amp; Outputs'!B$13,F17&lt;'Inputs &amp; Outputs'!B$13+'Inputs &amp; Outputs'!B$19),1,0)</f>
        <v>1</v>
      </c>
      <c r="J17" s="55">
        <f>I17*'Inputs &amp; Outputs'!B$16*'Benefit Calculations'!G17*('Benefit Calculations'!C$4-'Benefit Calculations'!C$5)</f>
        <v>954.06801390407691</v>
      </c>
      <c r="K17" s="71">
        <f t="shared" si="3"/>
        <v>0.27343701345599131</v>
      </c>
      <c r="L17" s="56">
        <f>K17*'Assumed Values'!$C$8</f>
        <v>2052.9650970275829</v>
      </c>
      <c r="M17" s="57">
        <f t="shared" si="0"/>
        <v>851.90752802248903</v>
      </c>
      <c r="N17" s="55">
        <f>I17*'Inputs &amp; Outputs'!B$16*'Benefit Calculations'!G17*('Benefit Calculations'!D$4-'Benefit Calculations'!D$5)</f>
        <v>396.85277392054815</v>
      </c>
      <c r="O17" s="71">
        <f t="shared" si="4"/>
        <v>0.11373847115837858</v>
      </c>
      <c r="P17" s="56">
        <f>ABS(O17*'Assumed Values'!$C$7)</f>
        <v>216.67178755671119</v>
      </c>
      <c r="Q17" s="57">
        <f t="shared" si="1"/>
        <v>89.911088696493181</v>
      </c>
      <c r="T17" s="68">
        <f t="shared" si="5"/>
        <v>0.24805768361506</v>
      </c>
      <c r="U17" s="69">
        <f>T17*'Assumed Values'!$D$8</f>
        <v>0</v>
      </c>
    </row>
    <row r="18" spans="3:21">
      <c r="F18" s="54">
        <f t="shared" si="2"/>
        <v>2032</v>
      </c>
      <c r="G18" s="63">
        <f t="shared" si="6"/>
        <v>14874.875481291489</v>
      </c>
      <c r="H18" s="62">
        <f t="shared" si="8"/>
        <v>1.2171970230983709E-2</v>
      </c>
      <c r="I18" s="54">
        <f>IF(AND(F18&gt;='Inputs &amp; Outputs'!B$13,F18&lt;'Inputs &amp; Outputs'!B$13+'Inputs &amp; Outputs'!B$19),1,0)</f>
        <v>1</v>
      </c>
      <c r="J18" s="55">
        <f>I18*'Inputs &amp; Outputs'!B$16*'Benefit Calculations'!G18*('Benefit Calculations'!C$4-'Benefit Calculations'!C$5)</f>
        <v>965.68090136765102</v>
      </c>
      <c r="K18" s="71">
        <f t="shared" si="3"/>
        <v>0.27676528064382666</v>
      </c>
      <c r="L18" s="56">
        <f>K18*'Assumed Values'!$C$8</f>
        <v>2077.9537270738506</v>
      </c>
      <c r="M18" s="57">
        <f t="shared" si="0"/>
        <v>805.86628139544803</v>
      </c>
      <c r="N18" s="55">
        <f>I18*'Inputs &amp; Outputs'!B$16*'Benefit Calculations'!G18*('Benefit Calculations'!D$4-'Benefit Calculations'!D$5)</f>
        <v>401.68325407079232</v>
      </c>
      <c r="O18" s="71">
        <f t="shared" si="4"/>
        <v>0.11512289244343595</v>
      </c>
      <c r="P18" s="56">
        <f>ABS(O18*'Assumed Values'!$C$7)</f>
        <v>219.30911010474549</v>
      </c>
      <c r="Q18" s="57">
        <f t="shared" si="1"/>
        <v>85.051854010787125</v>
      </c>
      <c r="T18" s="68">
        <f t="shared" si="5"/>
        <v>0.25107703435558926</v>
      </c>
      <c r="U18" s="69">
        <f>T18*'Assumed Values'!$D$8</f>
        <v>0</v>
      </c>
    </row>
    <row r="19" spans="3:21">
      <c r="F19" s="54">
        <f t="shared" si="2"/>
        <v>2033</v>
      </c>
      <c r="G19" s="63">
        <f t="shared" si="6"/>
        <v>15055.932022839357</v>
      </c>
      <c r="H19" s="62">
        <f t="shared" si="8"/>
        <v>1.2171970230983709E-2</v>
      </c>
      <c r="I19" s="54">
        <f>IF(AND(F19&gt;='Inputs &amp; Outputs'!B$13,F19&lt;'Inputs &amp; Outputs'!B$13+'Inputs &amp; Outputs'!B$19),1,0)</f>
        <v>1</v>
      </c>
      <c r="J19" s="55">
        <f>I19*'Inputs &amp; Outputs'!B$16*'Benefit Calculations'!G19*('Benefit Calculations'!C$4-'Benefit Calculations'!C$5)</f>
        <v>977.4351405517275</v>
      </c>
      <c r="K19" s="71">
        <f t="shared" si="3"/>
        <v>0.28013405940079317</v>
      </c>
      <c r="L19" s="56">
        <f>K19*'Assumed Values'!$C$8</f>
        <v>2103.2465179811552</v>
      </c>
      <c r="M19" s="57">
        <f t="shared" si="0"/>
        <v>762.31332876892236</v>
      </c>
      <c r="N19" s="55">
        <f>I19*'Inputs &amp; Outputs'!B$16*'Benefit Calculations'!G19*('Benefit Calculations'!D$4-'Benefit Calculations'!D$5)</f>
        <v>406.57253068162663</v>
      </c>
      <c r="O19" s="71">
        <f t="shared" si="4"/>
        <v>0.11652416486316218</v>
      </c>
      <c r="P19" s="56">
        <f>ABS(O19*'Assumed Values'!$C$7)</f>
        <v>221.97853406432395</v>
      </c>
      <c r="Q19" s="57">
        <f t="shared" si="1"/>
        <v>80.455236117660164</v>
      </c>
      <c r="T19" s="68">
        <f t="shared" si="5"/>
        <v>0.25413313654344916</v>
      </c>
      <c r="U19" s="69">
        <f>T19*'Assumed Values'!$D$8</f>
        <v>0</v>
      </c>
    </row>
    <row r="20" spans="3:21">
      <c r="F20" s="54">
        <f t="shared" si="2"/>
        <v>2034</v>
      </c>
      <c r="G20" s="63">
        <f t="shared" si="6"/>
        <v>15239.192379221073</v>
      </c>
      <c r="H20" s="62">
        <f t="shared" si="8"/>
        <v>1.2171970230983709E-2</v>
      </c>
      <c r="I20" s="54">
        <f>IF(AND(F20&gt;='Inputs &amp; Outputs'!B$13,F20&lt;'Inputs &amp; Outputs'!B$13+'Inputs &amp; Outputs'!B$19),1,0)</f>
        <v>1</v>
      </c>
      <c r="J20" s="55">
        <f>I20*'Inputs &amp; Outputs'!B$16*'Benefit Calculations'!G20*('Benefit Calculations'!C$4-'Benefit Calculations'!C$5)</f>
        <v>989.3324519852406</v>
      </c>
      <c r="K20" s="71">
        <f t="shared" si="3"/>
        <v>0.28354384283250428</v>
      </c>
      <c r="L20" s="56">
        <f>K20*'Assumed Values'!$C$8</f>
        <v>2128.8471719864419</v>
      </c>
      <c r="M20" s="57">
        <f t="shared" si="0"/>
        <v>721.11419057325224</v>
      </c>
      <c r="N20" s="55">
        <f>I20*'Inputs &amp; Outputs'!B$16*'Benefit Calculations'!G20*('Benefit Calculations'!D$4-'Benefit Calculations'!D$5)</f>
        <v>411.5213194218191</v>
      </c>
      <c r="O20" s="71">
        <f t="shared" si="4"/>
        <v>0.11794249352906684</v>
      </c>
      <c r="P20" s="56">
        <f>ABS(O20*'Assumed Values'!$C$7)</f>
        <v>224.68045017287233</v>
      </c>
      <c r="Q20" s="57">
        <f t="shared" si="1"/>
        <v>76.107041922066458</v>
      </c>
      <c r="T20" s="68">
        <f t="shared" si="5"/>
        <v>0.25722643751616253</v>
      </c>
      <c r="U20" s="69">
        <f>T20*'Assumed Values'!$D$8</f>
        <v>0</v>
      </c>
    </row>
    <row r="21" spans="3:21">
      <c r="F21" s="54">
        <f t="shared" si="2"/>
        <v>2035</v>
      </c>
      <c r="G21" s="63">
        <f t="shared" si="6"/>
        <v>15424.683375205186</v>
      </c>
      <c r="H21" s="62">
        <f t="shared" si="8"/>
        <v>1.2171970230983709E-2</v>
      </c>
      <c r="I21" s="54">
        <f>IF(AND(F21&gt;='Inputs &amp; Outputs'!B$13,F21&lt;'Inputs &amp; Outputs'!B$13+'Inputs &amp; Outputs'!B$19),1,0)</f>
        <v>1</v>
      </c>
      <c r="J21" s="55">
        <f>I21*'Inputs &amp; Outputs'!B$16*'Benefit Calculations'!G21*('Benefit Calculations'!C$4-'Benefit Calculations'!C$5)</f>
        <v>1001.374577139351</v>
      </c>
      <c r="K21" s="71">
        <f t="shared" si="3"/>
        <v>0.28699513004664023</v>
      </c>
      <c r="L21" s="56">
        <f>K21*'Assumed Values'!$C$8</f>
        <v>2154.7594363901749</v>
      </c>
      <c r="M21" s="57">
        <f t="shared" si="0"/>
        <v>682.14165517200911</v>
      </c>
      <c r="N21" s="55">
        <f>I21*'Inputs &amp; Outputs'!B$16*'Benefit Calculations'!G21*('Benefit Calculations'!D$4-'Benefit Calculations'!D$5)</f>
        <v>416.53034467123666</v>
      </c>
      <c r="O21" s="71">
        <f t="shared" si="4"/>
        <v>0.11937808604927064</v>
      </c>
      <c r="P21" s="56">
        <f>ABS(O21*'Assumed Values'!$C$7)</f>
        <v>227.41525392386058</v>
      </c>
      <c r="Q21" s="57">
        <f t="shared" si="1"/>
        <v>71.993845393187001</v>
      </c>
      <c r="T21" s="68">
        <f t="shared" si="5"/>
        <v>0.26035739005623126</v>
      </c>
      <c r="U21" s="69">
        <f>T21*'Assumed Values'!$D$8</f>
        <v>0</v>
      </c>
    </row>
    <row r="22" spans="3:21">
      <c r="F22" s="54">
        <f t="shared" si="2"/>
        <v>2036</v>
      </c>
      <c r="G22" s="63">
        <f t="shared" si="6"/>
        <v>15612.432162070532</v>
      </c>
      <c r="H22" s="62">
        <f t="shared" si="8"/>
        <v>1.2171970230983709E-2</v>
      </c>
      <c r="I22" s="54">
        <f>IF(AND(F22&gt;='Inputs &amp; Outputs'!B$13,F22&lt;'Inputs &amp; Outputs'!B$13+'Inputs &amp; Outputs'!B$19),1,0)</f>
        <v>1</v>
      </c>
      <c r="J22" s="55">
        <f>I22*'Inputs &amp; Outputs'!B$16*'Benefit Calculations'!G22*('Benefit Calculations'!C$4-'Benefit Calculations'!C$5)</f>
        <v>1013.5632786823551</v>
      </c>
      <c r="K22" s="71">
        <f t="shared" si="3"/>
        <v>0.29048842622600524</v>
      </c>
      <c r="L22" s="56">
        <f>K22*'Assumed Values'!$C$8</f>
        <v>2180.9871041048473</v>
      </c>
      <c r="M22" s="57">
        <f t="shared" si="0"/>
        <v>645.27538606736152</v>
      </c>
      <c r="N22" s="55">
        <f>I22*'Inputs &amp; Outputs'!B$16*'Benefit Calculations'!G22*('Benefit Calculations'!D$4-'Benefit Calculations'!D$5)</f>
        <v>421.60033962687629</v>
      </c>
      <c r="O22" s="71">
        <f t="shared" si="4"/>
        <v>0.12083115255889415</v>
      </c>
      <c r="P22" s="56">
        <f>ABS(O22*'Assumed Values'!$C$7)</f>
        <v>230.18334562469335</v>
      </c>
      <c r="Q22" s="57">
        <f t="shared" si="1"/>
        <v>68.102946108529807</v>
      </c>
      <c r="T22" s="68">
        <f t="shared" si="5"/>
        <v>0.2635264524574123</v>
      </c>
      <c r="U22" s="69">
        <f>T22*'Assumed Values'!$D$8</f>
        <v>0</v>
      </c>
    </row>
    <row r="23" spans="3:21">
      <c r="F23" s="54">
        <f t="shared" si="2"/>
        <v>2037</v>
      </c>
      <c r="G23" s="63">
        <f t="shared" si="6"/>
        <v>15802.466221580507</v>
      </c>
      <c r="H23" s="62">
        <f t="shared" si="8"/>
        <v>1.2171970230983709E-2</v>
      </c>
      <c r="I23" s="54">
        <f>IF(AND(F23&gt;='Inputs &amp; Outputs'!B$13,F23&lt;'Inputs &amp; Outputs'!B$13+'Inputs &amp; Outputs'!B$19),1,0)</f>
        <v>1</v>
      </c>
      <c r="J23" s="55">
        <f>I23*'Inputs &amp; Outputs'!B$16*'Benefit Calculations'!G23*('Benefit Calculations'!C$4-'Benefit Calculations'!C$5)</f>
        <v>1025.9003407376949</v>
      </c>
      <c r="K23" s="71">
        <f t="shared" si="3"/>
        <v>0.29402424270247346</v>
      </c>
      <c r="L23" s="56">
        <f>K23*'Assumed Values'!$C$8</f>
        <v>2207.5340142101709</v>
      </c>
      <c r="M23" s="57">
        <f t="shared" si="0"/>
        <v>610.40155033398116</v>
      </c>
      <c r="N23" s="55">
        <f>I23*'Inputs &amp; Outputs'!B$16*'Benefit Calculations'!G23*('Benefit Calculations'!D$4-'Benefit Calculations'!D$5)</f>
        <v>426.73204641018731</v>
      </c>
      <c r="O23" s="71">
        <f t="shared" si="4"/>
        <v>0.12230190575081648</v>
      </c>
      <c r="P23" s="56">
        <f>ABS(O23*'Assumed Values'!$C$7)</f>
        <v>232.98513045530541</v>
      </c>
      <c r="Q23" s="57">
        <f t="shared" si="1"/>
        <v>64.422330038509472</v>
      </c>
      <c r="T23" s="68">
        <f t="shared" si="5"/>
        <v>0.26673408859180064</v>
      </c>
      <c r="U23" s="69">
        <f>T23*'Assumed Values'!$D$8</f>
        <v>0</v>
      </c>
    </row>
    <row r="24" spans="3:21">
      <c r="F24" s="54">
        <f t="shared" si="2"/>
        <v>2038</v>
      </c>
      <c r="G24" s="63">
        <f t="shared" si="6"/>
        <v>15994.813370005711</v>
      </c>
      <c r="H24" s="62">
        <f t="shared" si="8"/>
        <v>1.2171970230983709E-2</v>
      </c>
      <c r="I24" s="54">
        <f>IF(AND(F24&gt;='Inputs &amp; Outputs'!B$13,F24&lt;'Inputs &amp; Outputs'!B$13+'Inputs &amp; Outputs'!B$19),1,0)</f>
        <v>1</v>
      </c>
      <c r="J24" s="55">
        <f>I24*'Inputs &amp; Outputs'!B$16*'Benefit Calculations'!G24*('Benefit Calculations'!C$4-'Benefit Calculations'!C$5)</f>
        <v>1038.3875691451103</v>
      </c>
      <c r="K24" s="71">
        <f t="shared" si="3"/>
        <v>0.29760309703183552</v>
      </c>
      <c r="L24" s="56">
        <f>K24*'Assumed Values'!$C$8</f>
        <v>2234.4040525150212</v>
      </c>
      <c r="M24" s="57">
        <f t="shared" si="0"/>
        <v>577.41246713419889</v>
      </c>
      <c r="N24" s="55">
        <f>I24*'Inputs &amp; Outputs'!B$16*'Benefit Calculations'!G24*('Benefit Calculations'!D$4-'Benefit Calculations'!D$5)</f>
        <v>431.92621617569887</v>
      </c>
      <c r="O24" s="71">
        <f t="shared" si="4"/>
        <v>0.123790560906808</v>
      </c>
      <c r="P24" s="56">
        <f>ABS(O24*'Assumed Values'!$C$7)</f>
        <v>235.82101852746925</v>
      </c>
      <c r="Q24" s="57">
        <f t="shared" si="1"/>
        <v>60.940632450419457</v>
      </c>
      <c r="T24" s="68">
        <f t="shared" si="5"/>
        <v>0.26998076797772869</v>
      </c>
      <c r="U24" s="69">
        <f>T24*'Assumed Values'!$D$8</f>
        <v>0</v>
      </c>
    </row>
    <row r="25" spans="3:21">
      <c r="F25" s="54">
        <f t="shared" si="2"/>
        <v>2039</v>
      </c>
      <c r="G25" s="63">
        <f t="shared" si="6"/>
        <v>16189.501762195561</v>
      </c>
      <c r="H25" s="62">
        <f t="shared" si="8"/>
        <v>1.2171970230983709E-2</v>
      </c>
      <c r="I25" s="54">
        <f>IF(AND(F25&gt;='Inputs &amp; Outputs'!B$13,F25&lt;'Inputs &amp; Outputs'!B$13+'Inputs &amp; Outputs'!B$19),1,0)</f>
        <v>1</v>
      </c>
      <c r="J25" s="55">
        <f>I25*'Inputs &amp; Outputs'!B$16*'Benefit Calculations'!G25*('Benefit Calculations'!C$4-'Benefit Calculations'!C$5)</f>
        <v>1051.0267917249682</v>
      </c>
      <c r="K25" s="71">
        <f t="shared" si="3"/>
        <v>0.30122551306955558</v>
      </c>
      <c r="L25" s="56">
        <f>K25*'Assumed Values'!$C$8</f>
        <v>2261.6011521262235</v>
      </c>
      <c r="M25" s="57">
        <f t="shared" si="0"/>
        <v>546.20627522911707</v>
      </c>
      <c r="N25" s="55">
        <f>I25*'Inputs &amp; Outputs'!B$16*'Benefit Calculations'!G25*('Benefit Calculations'!D$4-'Benefit Calculations'!D$5)</f>
        <v>437.18360922097094</v>
      </c>
      <c r="O25" s="71">
        <f t="shared" si="4"/>
        <v>0.12529733592904244</v>
      </c>
      <c r="P25" s="56">
        <f>ABS(O25*'Assumed Values'!$C$7)</f>
        <v>238.69142494482585</v>
      </c>
      <c r="Q25" s="57">
        <f t="shared" si="1"/>
        <v>57.647102817255401</v>
      </c>
      <c r="T25" s="68">
        <f t="shared" si="5"/>
        <v>0.27326696584849175</v>
      </c>
      <c r="U25" s="69">
        <f>T25*'Assumed Values'!$D$8</f>
        <v>0</v>
      </c>
    </row>
    <row r="26" spans="3:21">
      <c r="F26" s="54">
        <f t="shared" si="2"/>
        <v>2040</v>
      </c>
      <c r="G26" s="63">
        <f t="shared" si="6"/>
        <v>16386.559895699465</v>
      </c>
      <c r="H26" s="62">
        <f t="shared" si="8"/>
        <v>1.2171970230983709E-2</v>
      </c>
      <c r="I26" s="54">
        <f>IF(AND(F26&gt;='Inputs &amp; Outputs'!B$13,F26&lt;'Inputs &amp; Outputs'!B$13+'Inputs &amp; Outputs'!B$19),1,0)</f>
        <v>1</v>
      </c>
      <c r="J26" s="55">
        <f>I26*'Inputs &amp; Outputs'!B$16*'Benefit Calculations'!G26*('Benefit Calculations'!C$4-'Benefit Calculations'!C$5)</f>
        <v>1063.8198585458108</v>
      </c>
      <c r="K26" s="71">
        <f t="shared" si="3"/>
        <v>0.30489202104745106</v>
      </c>
      <c r="L26" s="56">
        <f>K26*'Assumed Values'!$C$8</f>
        <v>2289.1292940242624</v>
      </c>
      <c r="M26" s="57">
        <f t="shared" si="0"/>
        <v>516.68661845904899</v>
      </c>
      <c r="N26" s="55">
        <f>I26*'Inputs &amp; Outputs'!B$16*'Benefit Calculations'!G26*('Benefit Calculations'!D$4-'Benefit Calculations'!D$5)</f>
        <v>442.50499509788261</v>
      </c>
      <c r="O26" s="71">
        <f t="shared" si="4"/>
        <v>0.12682245137199233</v>
      </c>
      <c r="P26" s="56">
        <f>ABS(O26*'Assumed Values'!$C$7)</f>
        <v>241.59676986364539</v>
      </c>
      <c r="Q26" s="57">
        <f t="shared" si="1"/>
        <v>54.531571623036918</v>
      </c>
      <c r="T26" s="68">
        <f t="shared" si="5"/>
        <v>0.27659316322191085</v>
      </c>
      <c r="U26" s="69">
        <f>T26*'Assumed Values'!$D$8</f>
        <v>0</v>
      </c>
    </row>
    <row r="27" spans="3:21">
      <c r="F27" s="54">
        <f t="shared" si="2"/>
        <v>2041</v>
      </c>
      <c r="G27" s="63">
        <f t="shared" si="6"/>
        <v>16586.016614938151</v>
      </c>
      <c r="H27" s="62">
        <f t="shared" si="8"/>
        <v>1.2171970230983709E-2</v>
      </c>
      <c r="I27" s="54">
        <f>IF(AND(F27&gt;='Inputs &amp; Outputs'!B$13,F27&lt;'Inputs &amp; Outputs'!B$13+'Inputs &amp; Outputs'!B$19),1,0)</f>
        <v>1</v>
      </c>
      <c r="J27" s="55">
        <f>I27*'Inputs &amp; Outputs'!B$16*'Benefit Calculations'!G27*('Benefit Calculations'!C$4-'Benefit Calculations'!C$5)</f>
        <v>1076.7686421951598</v>
      </c>
      <c r="K27" s="71">
        <f t="shared" si="3"/>
        <v>0.30860315765130508</v>
      </c>
      <c r="L27" s="56">
        <f>K27*'Assumed Values'!$C$8</f>
        <v>2316.9925076459986</v>
      </c>
      <c r="M27" s="57">
        <f t="shared" si="0"/>
        <v>488.76234822213092</v>
      </c>
      <c r="N27" s="55">
        <f>I27*'Inputs &amp; Outputs'!B$16*'Benefit Calculations'!G27*('Benefit Calculations'!D$4-'Benefit Calculations'!D$5)</f>
        <v>447.89115272527562</v>
      </c>
      <c r="O27" s="71">
        <f t="shared" si="4"/>
        <v>0.1283661304747126</v>
      </c>
      <c r="P27" s="56">
        <f>ABS(O27*'Assumed Values'!$C$7)</f>
        <v>244.53747855432749</v>
      </c>
      <c r="Q27" s="57">
        <f t="shared" si="1"/>
        <v>51.584418962132034</v>
      </c>
      <c r="T27" s="68">
        <f t="shared" si="5"/>
        <v>0.27995984697074155</v>
      </c>
      <c r="U27" s="69">
        <f>T27*'Assumed Values'!$D$8</f>
        <v>0</v>
      </c>
    </row>
    <row r="28" spans="3:21">
      <c r="F28" s="54">
        <f t="shared" si="2"/>
        <v>2042</v>
      </c>
      <c r="G28" s="63">
        <f t="shared" si="6"/>
        <v>16787.901115425779</v>
      </c>
      <c r="H28" s="62">
        <f t="shared" si="8"/>
        <v>1.2171970230983709E-2</v>
      </c>
      <c r="I28" s="54">
        <f>IF(AND(F28&gt;='Inputs &amp; Outputs'!B$13,F28&lt;'Inputs &amp; Outputs'!B$13+'Inputs &amp; Outputs'!B$19),1,0)</f>
        <v>1</v>
      </c>
      <c r="J28" s="55">
        <f>I28*'Inputs &amp; Outputs'!B$16*'Benefit Calculations'!G28*('Benefit Calculations'!C$4-'Benefit Calculations'!C$5)</f>
        <v>1089.875038053616</v>
      </c>
      <c r="K28" s="71">
        <f t="shared" si="3"/>
        <v>0.31235946609942428</v>
      </c>
      <c r="L28" s="56">
        <f>K28*'Assumed Values'!$C$8</f>
        <v>2345.1948714744776</v>
      </c>
      <c r="M28" s="57">
        <f t="shared" si="0"/>
        <v>462.34724203244514</v>
      </c>
      <c r="N28" s="55">
        <f>I28*'Inputs &amp; Outputs'!B$16*'Benefit Calculations'!G28*('Benefit Calculations'!D$4-'Benefit Calculations'!D$5)</f>
        <v>453.34287050296865</v>
      </c>
      <c r="O28" s="71">
        <f t="shared" si="4"/>
        <v>0.12992859919351735</v>
      </c>
      <c r="P28" s="56">
        <f>ABS(O28*'Assumed Values'!$C$7)</f>
        <v>247.51398146365054</v>
      </c>
      <c r="Q28" s="57">
        <f t="shared" si="1"/>
        <v>48.796544835627742</v>
      </c>
      <c r="T28" s="68">
        <f t="shared" si="5"/>
        <v>0.28336750989394016</v>
      </c>
      <c r="U28" s="69">
        <f>T28*'Assumed Values'!$D$8</f>
        <v>0</v>
      </c>
    </row>
    <row r="29" spans="3:21">
      <c r="F29" s="54">
        <f t="shared" si="2"/>
        <v>2043</v>
      </c>
      <c r="G29" s="63">
        <f t="shared" si="6"/>
        <v>16992.24294804344</v>
      </c>
      <c r="H29" s="62">
        <f t="shared" si="8"/>
        <v>1.2171970230983709E-2</v>
      </c>
      <c r="I29" s="54">
        <f>IF(AND(F29&gt;='Inputs &amp; Outputs'!B$13,F29&lt;'Inputs &amp; Outputs'!B$13+'Inputs &amp; Outputs'!B$19),1,0)</f>
        <v>1</v>
      </c>
      <c r="J29" s="55">
        <f>I29*'Inputs &amp; Outputs'!B$16*'Benefit Calculations'!G29*('Benefit Calculations'!C$4-'Benefit Calculations'!C$5)</f>
        <v>1103.140964572297</v>
      </c>
      <c r="K29" s="71">
        <f t="shared" si="3"/>
        <v>0.3161614962221525</v>
      </c>
      <c r="L29" s="56">
        <f>K29*'Assumed Values'!$C$8</f>
        <v>2373.7405136359212</v>
      </c>
      <c r="M29" s="57">
        <f t="shared" si="0"/>
        <v>437.35973728863701</v>
      </c>
      <c r="N29" s="55">
        <f>I29*'Inputs &amp; Outputs'!B$16*'Benefit Calculations'!G29*('Benefit Calculations'!D$4-'Benefit Calculations'!D$5)</f>
        <v>458.86094642715949</v>
      </c>
      <c r="O29" s="71">
        <f t="shared" si="4"/>
        <v>0.13151008623505428</v>
      </c>
      <c r="P29" s="56">
        <f>ABS(O29*'Assumed Values'!$C$7)</f>
        <v>250.52671427777841</v>
      </c>
      <c r="Q29" s="57">
        <f t="shared" si="1"/>
        <v>46.159341053029785</v>
      </c>
      <c r="T29" s="68">
        <f t="shared" si="5"/>
        <v>0.28681665078879726</v>
      </c>
      <c r="U29" s="69">
        <f>T29*'Assumed Values'!$D$8</f>
        <v>0</v>
      </c>
    </row>
    <row r="30" spans="3:21">
      <c r="F30" s="54">
        <f t="shared" si="2"/>
        <v>2044</v>
      </c>
      <c r="G30" s="63">
        <f t="shared" si="6"/>
        <v>17199.072023364668</v>
      </c>
      <c r="H30" s="62">
        <f t="shared" si="8"/>
        <v>1.2171970230983709E-2</v>
      </c>
      <c r="I30" s="54">
        <f>IF(AND(F30&gt;='Inputs &amp; Outputs'!B$13,F30&lt;'Inputs &amp; Outputs'!B$13+'Inputs &amp; Outputs'!B$19),1,0)</f>
        <v>1</v>
      </c>
      <c r="J30" s="55">
        <f>I30*'Inputs &amp; Outputs'!B$16*'Benefit Calculations'!G30*('Benefit Calculations'!C$4-'Benefit Calculations'!C$5)</f>
        <v>1116.5683635536495</v>
      </c>
      <c r="K30" s="71">
        <f t="shared" si="3"/>
        <v>0.32000980454235178</v>
      </c>
      <c r="L30" s="56">
        <f>K30*'Assumed Values'!$C$8</f>
        <v>2402.633612503977</v>
      </c>
      <c r="M30" s="57">
        <f t="shared" si="0"/>
        <v>413.72267943097671</v>
      </c>
      <c r="N30" s="55">
        <f>I30*'Inputs &amp; Outputs'!B$16*'Benefit Calculations'!G30*('Benefit Calculations'!D$4-'Benefit Calculations'!D$5)</f>
        <v>464.4461882072319</v>
      </c>
      <c r="O30" s="71">
        <f t="shared" si="4"/>
        <v>0.13311082308978145</v>
      </c>
      <c r="P30" s="56">
        <f>ABS(O30*'Assumed Values'!$C$7)</f>
        <v>253.57611798603367</v>
      </c>
      <c r="Q30" s="57">
        <f t="shared" si="1"/>
        <v>43.664664652531862</v>
      </c>
      <c r="T30" s="68">
        <f t="shared" si="5"/>
        <v>0.2903077745239489</v>
      </c>
      <c r="U30" s="69">
        <f>T30*'Assumed Values'!$D$8</f>
        <v>0</v>
      </c>
    </row>
    <row r="31" spans="3:21">
      <c r="F31" s="54">
        <f t="shared" si="2"/>
        <v>2045</v>
      </c>
      <c r="G31" s="63">
        <f>'Inputs &amp; Outputs'!$B$24</f>
        <v>18494</v>
      </c>
      <c r="H31" s="62">
        <f t="shared" si="8"/>
        <v>1.2171970230983709E-2</v>
      </c>
      <c r="I31" s="54">
        <f>IF(AND(F31&gt;='Inputs &amp; Outputs'!B$13,F31&lt;'Inputs &amp; Outputs'!B$13+'Inputs &amp; Outputs'!B$19),1,0)</f>
        <v>1</v>
      </c>
      <c r="J31" s="55">
        <f>I31*'Inputs &amp; Outputs'!B$16*'Benefit Calculations'!G31*('Benefit Calculations'!C$4-'Benefit Calculations'!C$5)</f>
        <v>1200.6354347204749</v>
      </c>
      <c r="K31" s="71">
        <f t="shared" si="3"/>
        <v>0.34410352588595422</v>
      </c>
      <c r="L31" s="56">
        <f>K31*'Assumed Values'!$C$8</f>
        <v>2583.5292723517441</v>
      </c>
      <c r="M31" s="57">
        <f t="shared" si="0"/>
        <v>415.7683147309275</v>
      </c>
      <c r="N31" s="55">
        <f>I31*'Inputs &amp; Outputs'!B$16*'Benefit Calculations'!G31*('Benefit Calculations'!D$4-'Benefit Calculations'!D$5)</f>
        <v>499.41460754602872</v>
      </c>
      <c r="O31" s="71">
        <f t="shared" si="4"/>
        <v>0.14313281314702139</v>
      </c>
      <c r="P31" s="56">
        <f>ABS(O31*'Assumed Values'!$C$7)</f>
        <v>272.66800904507573</v>
      </c>
      <c r="Q31" s="57">
        <f t="shared" si="1"/>
        <v>43.880562846695589</v>
      </c>
      <c r="T31" s="68">
        <f t="shared" si="5"/>
        <v>0.31216521302732347</v>
      </c>
      <c r="U31" s="69">
        <f>T31*'Assumed Values'!$D$8</f>
        <v>0</v>
      </c>
    </row>
    <row r="32" spans="3:21">
      <c r="F32" s="54">
        <f t="shared" si="2"/>
        <v>2046</v>
      </c>
      <c r="G32" s="63">
        <f t="shared" si="6"/>
        <v>18719.108417451811</v>
      </c>
      <c r="H32" s="62">
        <f t="shared" si="8"/>
        <v>1.2171970230983709E-2</v>
      </c>
      <c r="I32" s="54">
        <f>IF(AND(F32&gt;='Inputs &amp; Outputs'!B$13,F32&lt;'Inputs &amp; Outputs'!B$13+'Inputs &amp; Outputs'!B$19),1,0)</f>
        <v>1</v>
      </c>
      <c r="J32" s="55">
        <f>I32*'Inputs &amp; Outputs'!B$16*'Benefit Calculations'!G32*('Benefit Calculations'!C$4-'Benefit Calculations'!C$5)</f>
        <v>1215.2495334901566</v>
      </c>
      <c r="K32" s="71">
        <f t="shared" si="3"/>
        <v>0.34829194375941452</v>
      </c>
      <c r="L32" s="56">
        <f>K32*'Assumed Values'!$C$8</f>
        <v>2614.9759137456845</v>
      </c>
      <c r="M32" s="57">
        <f t="shared" si="0"/>
        <v>393.2981628792698</v>
      </c>
      <c r="N32" s="55">
        <f>I32*'Inputs &amp; Outputs'!B$16*'Benefit Calculations'!G32*('Benefit Calculations'!D$4-'Benefit Calculations'!D$5)</f>
        <v>505.49346728199731</v>
      </c>
      <c r="O32" s="71">
        <f t="shared" si="4"/>
        <v>0.14487502148772388</v>
      </c>
      <c r="P32" s="56">
        <f>ABS(O32*'Assumed Values'!$C$7)</f>
        <v>275.98691593411399</v>
      </c>
      <c r="Q32" s="57">
        <f t="shared" si="1"/>
        <v>41.509042758303167</v>
      </c>
      <c r="T32" s="68">
        <f t="shared" si="5"/>
        <v>0.31596487870744072</v>
      </c>
      <c r="U32" s="69">
        <f>T32*'Assumed Values'!$D$8</f>
        <v>0</v>
      </c>
    </row>
    <row r="33" spans="6:21">
      <c r="F33" s="54">
        <f t="shared" si="2"/>
        <v>2047</v>
      </c>
      <c r="G33" s="63">
        <f t="shared" si="6"/>
        <v>18946.95684785959</v>
      </c>
      <c r="H33" s="62">
        <f t="shared" si="8"/>
        <v>1.2171970230983709E-2</v>
      </c>
      <c r="I33" s="54">
        <f>IF(AND(F33&gt;='Inputs &amp; Outputs'!B$13,F33&lt;'Inputs &amp; Outputs'!B$13+'Inputs &amp; Outputs'!B$19),1,0)</f>
        <v>1</v>
      </c>
      <c r="J33" s="55">
        <f>I33*'Inputs &amp; Outputs'!B$16*'Benefit Calculations'!G33*('Benefit Calculations'!C$4-'Benefit Calculations'!C$5)</f>
        <v>1230.0415146350153</v>
      </c>
      <c r="K33" s="71">
        <f t="shared" si="3"/>
        <v>0.3525313429305455</v>
      </c>
      <c r="L33" s="56">
        <f>K33*'Assumed Values'!$C$8</f>
        <v>2646.8053227225355</v>
      </c>
      <c r="M33" s="57">
        <f t="shared" si="0"/>
        <v>372.04240785956699</v>
      </c>
      <c r="N33" s="55">
        <f>I33*'Inputs &amp; Outputs'!B$16*'Benefit Calculations'!G33*('Benefit Calculations'!D$4-'Benefit Calculations'!D$5)</f>
        <v>511.64631871771047</v>
      </c>
      <c r="O33" s="71">
        <f t="shared" si="4"/>
        <v>0.14663843593648557</v>
      </c>
      <c r="P33" s="56">
        <f>ABS(O33*'Assumed Values'!$C$7)</f>
        <v>279.346220459005</v>
      </c>
      <c r="Q33" s="57">
        <f t="shared" si="1"/>
        <v>39.265691206611081</v>
      </c>
      <c r="T33" s="68">
        <f t="shared" si="5"/>
        <v>0.31981079380510397</v>
      </c>
      <c r="U33" s="69">
        <f>T33*'Assumed Values'!$D$8</f>
        <v>0</v>
      </c>
    </row>
    <row r="34" spans="6:21">
      <c r="F34" s="54">
        <f t="shared" si="2"/>
        <v>2048</v>
      </c>
      <c r="G34" s="63">
        <f t="shared" si="6"/>
        <v>19177.578642579469</v>
      </c>
      <c r="H34" s="62">
        <f t="shared" si="8"/>
        <v>1.2171970230983709E-2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19411.007558919297</v>
      </c>
      <c r="H35" s="62">
        <f t="shared" si="8"/>
        <v>1.2171970230983709E-2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19647.277765079863</v>
      </c>
      <c r="H36" s="62">
        <f t="shared" si="8"/>
        <v>1.2171970230983709E-2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20906.783273965517</v>
      </c>
      <c r="K37" s="55">
        <f t="shared" ref="K37:Q37" si="9">SUM(K4:K36)</f>
        <v>5.991908643925635</v>
      </c>
      <c r="L37" s="58">
        <f t="shared" si="9"/>
        <v>44987.250098593664</v>
      </c>
      <c r="M37" s="59">
        <f t="shared" si="9"/>
        <v>12561.660815329466</v>
      </c>
      <c r="N37" s="55">
        <f t="shared" si="9"/>
        <v>8696.3558311505385</v>
      </c>
      <c r="O37" s="55">
        <f t="shared" si="9"/>
        <v>2.4923857961550686</v>
      </c>
      <c r="P37" s="55">
        <f t="shared" si="9"/>
        <v>4747.994941675408</v>
      </c>
      <c r="Q37" s="59">
        <f t="shared" si="9"/>
        <v>1325.7690096530466</v>
      </c>
      <c r="T37" s="68">
        <f>SUM(T4:T36)</f>
        <v>5.4357636512310332</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80" zoomScaleNormal="80" workbookViewId="0" xr3:uid="{78B4E459-6924-5F8B-B7BA-2DD04133E49E}">
      <selection activeCell="C27" sqref="C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115</v>
      </c>
      <c r="E2" s="92" t="s">
        <v>116</v>
      </c>
      <c r="F2" s="92" t="s">
        <v>117</v>
      </c>
      <c r="G2" s="92" t="s">
        <v>118</v>
      </c>
      <c r="H2" s="92" t="s">
        <v>119</v>
      </c>
      <c r="I2" s="92" t="s">
        <v>120</v>
      </c>
      <c r="J2" s="92" t="s">
        <v>55</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115</v>
      </c>
      <c r="E21" s="92" t="s">
        <v>116</v>
      </c>
      <c r="F21" s="92" t="s">
        <v>117</v>
      </c>
      <c r="G21" s="92" t="s">
        <v>118</v>
      </c>
      <c r="H21" s="92" t="s">
        <v>119</v>
      </c>
      <c r="I21" s="92" t="s">
        <v>120</v>
      </c>
      <c r="J21" s="92" t="s">
        <v>55</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115</v>
      </c>
      <c r="E2" s="92" t="s">
        <v>116</v>
      </c>
      <c r="F2" s="92" t="s">
        <v>117</v>
      </c>
      <c r="G2" s="92" t="s">
        <v>118</v>
      </c>
      <c r="H2" s="92" t="s">
        <v>119</v>
      </c>
      <c r="I2" s="92" t="s">
        <v>120</v>
      </c>
      <c r="J2" s="92" t="s">
        <v>55</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115</v>
      </c>
      <c r="E21" s="92" t="s">
        <v>116</v>
      </c>
      <c r="F21" s="92" t="s">
        <v>117</v>
      </c>
      <c r="G21" s="92" t="s">
        <v>118</v>
      </c>
      <c r="H21" s="92" t="s">
        <v>119</v>
      </c>
      <c r="I21" s="92" t="s">
        <v>120</v>
      </c>
      <c r="J21" s="92" t="s">
        <v>55</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420A87-0032-49A1-8770-4E536D1F47D3}"/>
</file>

<file path=customXml/itemProps2.xml><?xml version="1.0" encoding="utf-8"?>
<ds:datastoreItem xmlns:ds="http://schemas.openxmlformats.org/officeDocument/2006/customXml" ds:itemID="{C3037A53-9DA8-4756-8BCB-3C75019333A7}"/>
</file>

<file path=customXml/itemProps3.xml><?xml version="1.0" encoding="utf-8"?>
<ds:datastoreItem xmlns:ds="http://schemas.openxmlformats.org/officeDocument/2006/customXml" ds:itemID="{1A193619-B52F-4697-9512-600B1D8C4A0F}"/>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2018-10-31T01:37:07Z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