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9_HW_FM830/"/>
    </mc:Choice>
  </mc:AlternateContent>
  <xr:revisionPtr revIDLastSave="6" documentId="10_ncr:100000_{19CAD5D6-7949-48FE-A5DD-B3961E3FDEA6}" xr6:coauthVersionLast="40" xr6:coauthVersionMax="40" xr10:uidLastSave="{96A27658-A7AD-4CE9-8CA3-9BBEA406C92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1" i="19"/>
  <c r="H14" i="19"/>
  <c r="C9" i="19"/>
  <c r="H6" i="19"/>
  <c r="H19" i="19"/>
  <c r="H35" i="19"/>
  <c r="H29" i="19"/>
  <c r="H25" i="19"/>
  <c r="H17" i="19"/>
  <c r="H33" i="19"/>
  <c r="H31" i="19"/>
  <c r="H23" i="19"/>
  <c r="H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I16" i="19"/>
  <c r="I20" i="19"/>
  <c r="J11" i="19"/>
  <c r="N11" i="19"/>
  <c r="O11" i="19"/>
  <c r="J31" i="19"/>
  <c r="N31" i="19"/>
  <c r="N4" i="19"/>
  <c r="O31" i="19"/>
  <c r="P31" i="19"/>
  <c r="Q31" i="19"/>
  <c r="O4" i="19"/>
  <c r="P4" i="19"/>
  <c r="K31" i="19"/>
  <c r="L31" i="19"/>
  <c r="M31" i="19"/>
  <c r="T31" i="19"/>
  <c r="U31" i="19"/>
  <c r="K11" i="19"/>
  <c r="L11" i="19"/>
  <c r="M11" i="19"/>
  <c r="T11" i="19"/>
  <c r="U11" i="19"/>
  <c r="K4" i="19"/>
  <c r="L4" i="19"/>
  <c r="T4" i="19"/>
  <c r="U4" i="19"/>
  <c r="P11" i="19"/>
  <c r="Q11" i="19"/>
  <c r="M4" i="19"/>
  <c r="Q4" i="19"/>
  <c r="H32" i="19"/>
  <c r="G32" i="19"/>
  <c r="H34" i="19"/>
  <c r="H27" i="19"/>
  <c r="H5" i="19"/>
  <c r="G5" i="19"/>
  <c r="H16" i="19"/>
  <c r="H18" i="19"/>
  <c r="H36" i="19"/>
  <c r="H7" i="19"/>
  <c r="H22" i="19"/>
  <c r="H24" i="19"/>
  <c r="H26" i="19"/>
  <c r="H20" i="19"/>
  <c r="H11" i="19"/>
  <c r="H8" i="19"/>
  <c r="H30" i="19"/>
  <c r="H13" i="19"/>
  <c r="H28" i="19"/>
  <c r="H9" i="19"/>
  <c r="H15" i="19"/>
  <c r="H12" i="19"/>
  <c r="G12" i="19"/>
  <c r="N12" i="19"/>
  <c r="O12" i="19"/>
  <c r="P12" i="19"/>
  <c r="Q12" i="19"/>
  <c r="J12" i="19"/>
  <c r="G13" i="19"/>
  <c r="J5" i="19"/>
  <c r="N5" i="19"/>
  <c r="G6" i="19"/>
  <c r="G33" i="19"/>
  <c r="J32" i="19"/>
  <c r="N32" i="19"/>
  <c r="O32" i="19"/>
  <c r="P32" i="19"/>
  <c r="Q32" i="19"/>
  <c r="K32" i="19"/>
  <c r="L32" i="19"/>
  <c r="M32" i="19"/>
  <c r="T32" i="19"/>
  <c r="U32" i="19"/>
  <c r="G7" i="19"/>
  <c r="N6" i="19"/>
  <c r="O6" i="19"/>
  <c r="P6" i="19"/>
  <c r="Q6" i="19"/>
  <c r="J6" i="19"/>
  <c r="T5" i="19"/>
  <c r="K5" i="19"/>
  <c r="J13" i="19"/>
  <c r="N13" i="19"/>
  <c r="O13" i="19"/>
  <c r="P13" i="19"/>
  <c r="Q13" i="19"/>
  <c r="G14" i="19"/>
  <c r="J33" i="19"/>
  <c r="G34" i="19"/>
  <c r="N33" i="19"/>
  <c r="O33" i="19"/>
  <c r="P33" i="19"/>
  <c r="Q33" i="19"/>
  <c r="O5" i="19"/>
  <c r="T12" i="19"/>
  <c r="U12" i="19"/>
  <c r="K12" i="19"/>
  <c r="L12" i="19"/>
  <c r="M12" i="19"/>
  <c r="U5" i="19"/>
  <c r="P5" i="19"/>
  <c r="G35" i="19"/>
  <c r="N34" i="19"/>
  <c r="O34" i="19"/>
  <c r="P34" i="19"/>
  <c r="Q34" i="19"/>
  <c r="J34" i="19"/>
  <c r="T6" i="19"/>
  <c r="U6" i="19"/>
  <c r="K6" i="19"/>
  <c r="L6" i="19"/>
  <c r="M6" i="19"/>
  <c r="K33" i="19"/>
  <c r="L33" i="19"/>
  <c r="M33" i="19"/>
  <c r="T33" i="19"/>
  <c r="U33" i="19"/>
  <c r="J14" i="19"/>
  <c r="N14" i="19"/>
  <c r="O14" i="19"/>
  <c r="P14" i="19"/>
  <c r="Q14" i="19"/>
  <c r="G15" i="19"/>
  <c r="N7" i="19"/>
  <c r="G8" i="19"/>
  <c r="J7" i="19"/>
  <c r="L5" i="19"/>
  <c r="T13" i="19"/>
  <c r="U13" i="19"/>
  <c r="K13" i="19"/>
  <c r="L13" i="19"/>
  <c r="M13" i="19"/>
  <c r="K7" i="19"/>
  <c r="T7" i="19"/>
  <c r="J8" i="19"/>
  <c r="G9" i="19"/>
  <c r="N8" i="19"/>
  <c r="O8" i="19"/>
  <c r="P8" i="19"/>
  <c r="Q8" i="19"/>
  <c r="O7" i="19"/>
  <c r="K34" i="19"/>
  <c r="L34" i="19"/>
  <c r="M34" i="19"/>
  <c r="T34" i="19"/>
  <c r="U34" i="19"/>
  <c r="J15" i="19"/>
  <c r="N15" i="19"/>
  <c r="O15" i="19"/>
  <c r="P15" i="19"/>
  <c r="Q15" i="19"/>
  <c r="G16" i="19"/>
  <c r="G36" i="19"/>
  <c r="J35" i="19"/>
  <c r="N35" i="19"/>
  <c r="O35" i="19"/>
  <c r="P35" i="19"/>
  <c r="Q35" i="19"/>
  <c r="K14" i="19"/>
  <c r="L14" i="19"/>
  <c r="M14" i="19"/>
  <c r="T14" i="19"/>
  <c r="U14" i="19"/>
  <c r="M5" i="19"/>
  <c r="Q5" i="19"/>
  <c r="N16" i="19"/>
  <c r="O16" i="19"/>
  <c r="P16" i="19"/>
  <c r="Q16" i="19"/>
  <c r="G17" i="19"/>
  <c r="J16" i="19"/>
  <c r="N9" i="19"/>
  <c r="O9" i="19"/>
  <c r="P9" i="19"/>
  <c r="Q9" i="19"/>
  <c r="G10" i="19"/>
  <c r="J9" i="19"/>
  <c r="K8" i="19"/>
  <c r="L8" i="19"/>
  <c r="M8" i="19"/>
  <c r="T8" i="19"/>
  <c r="U8" i="19"/>
  <c r="P7" i="19"/>
  <c r="T15" i="19"/>
  <c r="U15" i="19"/>
  <c r="K15" i="19"/>
  <c r="L15" i="19"/>
  <c r="M15" i="19"/>
  <c r="K35" i="19"/>
  <c r="L35" i="19"/>
  <c r="M35" i="19"/>
  <c r="T35" i="19"/>
  <c r="U35" i="19"/>
  <c r="U7" i="19"/>
  <c r="N36" i="19"/>
  <c r="O36" i="19"/>
  <c r="P36" i="19"/>
  <c r="Q36" i="19"/>
  <c r="J36" i="19"/>
  <c r="L7" i="19"/>
  <c r="K9" i="19"/>
  <c r="L9" i="19"/>
  <c r="M9" i="19"/>
  <c r="T9" i="19"/>
  <c r="U9" i="19"/>
  <c r="Q7" i="19"/>
  <c r="M7" i="19"/>
  <c r="N10" i="19"/>
  <c r="O10" i="19"/>
  <c r="P10" i="19"/>
  <c r="Q10" i="19"/>
  <c r="J10" i="19"/>
  <c r="K36" i="19"/>
  <c r="L36" i="19"/>
  <c r="M36" i="19"/>
  <c r="T36" i="19"/>
  <c r="U36" i="19"/>
  <c r="K16" i="19"/>
  <c r="L16" i="19"/>
  <c r="M16" i="19"/>
  <c r="T16" i="19"/>
  <c r="U16" i="19"/>
  <c r="G18" i="19"/>
  <c r="J17" i="19"/>
  <c r="N17" i="19"/>
  <c r="O17" i="19"/>
  <c r="P17" i="19"/>
  <c r="Q17" i="19"/>
  <c r="K10" i="19"/>
  <c r="L10" i="19"/>
  <c r="M10" i="19"/>
  <c r="T10" i="19"/>
  <c r="U10" i="19"/>
  <c r="G19" i="19"/>
  <c r="N18" i="19"/>
  <c r="O18" i="19"/>
  <c r="P18" i="19"/>
  <c r="Q18" i="19"/>
  <c r="J18" i="19"/>
  <c r="T17" i="19"/>
  <c r="U17" i="19"/>
  <c r="K17" i="19"/>
  <c r="L17" i="19"/>
  <c r="M17" i="19"/>
  <c r="J19" i="19"/>
  <c r="G20" i="19"/>
  <c r="N19" i="19"/>
  <c r="O19" i="19"/>
  <c r="P19" i="19"/>
  <c r="Q19" i="19"/>
  <c r="K18" i="19"/>
  <c r="T18" i="19"/>
  <c r="U18" i="19"/>
  <c r="L18" i="19"/>
  <c r="J20" i="19"/>
  <c r="N20" i="19"/>
  <c r="O20" i="19"/>
  <c r="P20" i="19"/>
  <c r="Q20" i="19"/>
  <c r="G21" i="19"/>
  <c r="T19" i="19"/>
  <c r="U19" i="19"/>
  <c r="K19" i="19"/>
  <c r="L19" i="19"/>
  <c r="M19" i="19"/>
  <c r="N21" i="19"/>
  <c r="O21" i="19"/>
  <c r="P21" i="19"/>
  <c r="Q21" i="19"/>
  <c r="J21" i="19"/>
  <c r="G22" i="19"/>
  <c r="T20" i="19"/>
  <c r="U20" i="19"/>
  <c r="K20" i="19"/>
  <c r="L20" i="19"/>
  <c r="M20" i="19"/>
  <c r="M18" i="19"/>
  <c r="J22" i="19"/>
  <c r="N22" i="19"/>
  <c r="O22" i="19"/>
  <c r="P22" i="19"/>
  <c r="Q22" i="19"/>
  <c r="G23" i="19"/>
  <c r="T21" i="19"/>
  <c r="U21" i="19"/>
  <c r="K21" i="19"/>
  <c r="L21" i="19"/>
  <c r="M21" i="19"/>
  <c r="J23" i="19"/>
  <c r="G24" i="19"/>
  <c r="N23" i="19"/>
  <c r="O23" i="19"/>
  <c r="P23" i="19"/>
  <c r="Q23" i="19"/>
  <c r="T22" i="19"/>
  <c r="U22" i="19"/>
  <c r="K22" i="19"/>
  <c r="L22" i="19"/>
  <c r="M22" i="19"/>
  <c r="N24" i="19"/>
  <c r="O24" i="19"/>
  <c r="P24" i="19"/>
  <c r="Q24" i="19"/>
  <c r="J24" i="19"/>
  <c r="G25" i="19"/>
  <c r="T23" i="19"/>
  <c r="U23" i="19"/>
  <c r="K23" i="19"/>
  <c r="L23" i="19"/>
  <c r="M23" i="19"/>
  <c r="G26" i="19"/>
  <c r="J25" i="19"/>
  <c r="N25" i="19"/>
  <c r="O25" i="19"/>
  <c r="P25" i="19"/>
  <c r="Q25" i="19"/>
  <c r="T24" i="19"/>
  <c r="U24" i="19"/>
  <c r="K24" i="19"/>
  <c r="L24" i="19"/>
  <c r="M24" i="19"/>
  <c r="N26" i="19"/>
  <c r="O26" i="19"/>
  <c r="P26" i="19"/>
  <c r="Q26" i="19"/>
  <c r="G27" i="19"/>
  <c r="J26" i="19"/>
  <c r="K25" i="19"/>
  <c r="L25" i="19"/>
  <c r="M25" i="19"/>
  <c r="T25" i="19"/>
  <c r="U25" i="19"/>
  <c r="T26" i="19"/>
  <c r="U26" i="19"/>
  <c r="K26" i="19"/>
  <c r="L26" i="19"/>
  <c r="M26" i="19"/>
  <c r="N27" i="19"/>
  <c r="O27" i="19"/>
  <c r="P27" i="19"/>
  <c r="Q27" i="19"/>
  <c r="G28" i="19"/>
  <c r="J27" i="19"/>
  <c r="G29" i="19"/>
  <c r="N28" i="19"/>
  <c r="O28" i="19"/>
  <c r="P28" i="19"/>
  <c r="Q28" i="19"/>
  <c r="J28" i="19"/>
  <c r="K27" i="19"/>
  <c r="L27" i="19"/>
  <c r="M27" i="19"/>
  <c r="T27" i="19"/>
  <c r="U27" i="19"/>
  <c r="K28" i="19"/>
  <c r="L28" i="19"/>
  <c r="M28" i="19"/>
  <c r="T28" i="19"/>
  <c r="U28" i="19"/>
  <c r="G30" i="19"/>
  <c r="J29" i="19"/>
  <c r="N29" i="19"/>
  <c r="O29" i="19"/>
  <c r="P29" i="19"/>
  <c r="Q29" i="19"/>
  <c r="N30" i="19"/>
  <c r="J30" i="19"/>
  <c r="T29" i="19"/>
  <c r="U29" i="19"/>
  <c r="K29" i="19"/>
  <c r="L29" i="19"/>
  <c r="M29" i="19"/>
  <c r="K30" i="19"/>
  <c r="T30" i="19"/>
  <c r="J37" i="19"/>
  <c r="O30" i="19"/>
  <c r="N37" i="19"/>
  <c r="P30" i="19"/>
  <c r="O37" i="19"/>
  <c r="B38" i="11"/>
  <c r="U30" i="19"/>
  <c r="U37" i="19"/>
  <c r="T37" i="19"/>
  <c r="L30" i="19"/>
  <c r="K37" i="19"/>
  <c r="B37" i="11"/>
  <c r="M30" i="19"/>
  <c r="M37" i="19"/>
  <c r="B30" i="11"/>
  <c r="L37" i="19"/>
  <c r="Q30"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<sst xmlns="http://schemas.openxmlformats.org/spreadsheetml/2006/main" count="263" uniqueCount="131">
  <si>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</si>
  <si>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</si>
  <si>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</si>
  <si>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</si>
  <si>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</si>
  <si>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</si>
  <si>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</si>
  <si>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</si>
  <si>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</si>
  <si>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</si>
  <si>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</si>
  <si>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</si>
  <si>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</si>
  <si>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</si>
  <si>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</si>
  <si>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</si>
  <si>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</si>
  <si>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</si>
  <si>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</si>
  <si>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</si>
  <si>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</si>
  <si>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</si>
  <si>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</si>
  <si>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</si>
  <si>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</si>
  <si>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</si>
  <si>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</si>
  <si>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</si>
  <si>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</si>
  <si>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</si>
  <si>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</si>
  <si>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</si>
  <si>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</si>
  <si>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</si>
  <si>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</si>
  <si>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</si>
  <si>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</si>
  <si>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</si>
  <si>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</si>
  <si>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</si>
  <si>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</si>
  <si>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</si>
  <si>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</si>
  <si>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</si>
  <si>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</si>
  <si>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</si>
  <si>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</si>
  <si>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830 Widening</t>
  </si>
  <si>
    <t>Data entered by the sponsors</t>
  </si>
  <si>
    <t>Application ID Number:</t>
  </si>
  <si>
    <t>Data populated/calculated based on inputs</t>
  </si>
  <si>
    <t>Sponsor ID Number (CSJ, etc.):</t>
  </si>
  <si>
    <t>2897-01-016</t>
  </si>
  <si>
    <t xml:space="preserve">HGAC regional travel demand model data provided by HGAC </t>
  </si>
  <si>
    <t>Project County</t>
  </si>
  <si>
    <t>Montgomery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</si>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</sst>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2.5099999999999998</v>
      </c>
    </row>
    <row r="17" spans="1:2">
      <c r="A17" s="86" t="s">
        <v>64</v>
      </c>
      <c r="B17" s="8">
        <v>18</v>
      </c>
    </row>
    <row r="18" spans="1:2">
      <c r="A18" s="86" t="s">
        <v>65</v>
      </c>
      <c r="B18" s="8">
        <v>30</v>
      </c>
    </row>
    <row r="19" spans="1:2">
      <c r="A19" s="76" t="s">
        <v>66</v>
      </c>
      <c r="B19" s="77">
        <f>VLOOKUP(B14,'Service Life'!C6:D8,2,FALSE)</f>
        <v>20</v>
      </c>
    </row>
    <row r="21" spans="1:2">
      <c r="A21" s="81" t="s">
        <v>67</v>
      </c>
    </row>
    <row r="22" spans="1:2" ht="20.25" customHeight="1">
      <c r="A22" s="86" t="s">
        <v>68</v>
      </c>
      <c r="B22" s="95">
        <v>33566</v>
      </c>
    </row>
    <row r="23" spans="1:2" ht="30">
      <c r="A23" s="94" t="s">
        <v>69</v>
      </c>
      <c r="B23" s="96">
        <v>35614</v>
      </c>
    </row>
    <row r="24" spans="1:2" ht="30">
      <c r="A24" s="94" t="s">
        <v>70</v>
      </c>
      <c r="B24" s="96">
        <v>47357</v>
      </c>
    </row>
    <row r="27" spans="1:2" ht="18.75">
      <c r="A27" s="79" t="s">
        <v>71</v>
      </c>
      <c r="B27" s="80"/>
    </row>
    <row r="29" spans="1:2">
      <c r="A29" s="87" t="s">
        <v>72</v>
      </c>
    </row>
    <row r="30" spans="1:2">
      <c r="A30" s="84" t="s">
        <v>73</v>
      </c>
      <c r="B30" s="35">
        <f>'Benefit Calculations'!M37</f>
        <v>13189.657982337216</v>
      </c>
    </row>
    <row r="31" spans="1:2">
      <c r="A31" s="84" t="s">
        <v>74</v>
      </c>
      <c r="B31" s="35">
        <f>'Benefit Calculations'!Q37</f>
        <v>1219.9315501273854</v>
      </c>
    </row>
    <row r="32" spans="1:2">
      <c r="B32" s="88"/>
    </row>
    <row r="33" spans="1:9">
      <c r="A33" s="87" t="s">
        <v>75</v>
      </c>
      <c r="B33" s="88"/>
    </row>
    <row r="34" spans="1:9">
      <c r="A34" s="84" t="s">
        <v>76</v>
      </c>
      <c r="B34" s="35">
        <f>$B$30+$B$31</f>
        <v>14409.589532464601</v>
      </c>
    </row>
    <row r="35" spans="1:9">
      <c r="I35" s="89"/>
    </row>
    <row r="36" spans="1:9">
      <c r="A36" s="87" t="s">
        <v>77</v>
      </c>
    </row>
    <row r="37" spans="1:9">
      <c r="A37" s="84" t="s">
        <v>78</v>
      </c>
      <c r="B37" s="91">
        <f>'Benefit Calculations'!K37</f>
        <v>5.4695718947051013</v>
      </c>
    </row>
    <row r="38" spans="1:9">
      <c r="A38" s="84" t="s">
        <v>79</v>
      </c>
      <c r="B38" s="91">
        <f>'Benefit Calculations'!O37</f>
        <v>1.9938135740085767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6.9256000220800001E-2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1.7210900783499999E-2</v>
      </c>
      <c r="F4" s="54">
        <v>2018</v>
      </c>
      <c r="G4" s="63">
        <f>'Inputs &amp; Outputs'!B22</f>
        <v>33566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5.9836700558699898E-2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1.37772997841E-2</v>
      </c>
      <c r="F5" s="54">
        <f t="shared" ref="F5:F36" si="2">F4+1</f>
        <v>2019</v>
      </c>
      <c r="G5" s="63">
        <f>G4+G4*H5</f>
        <v>33851.197937817051</v>
      </c>
      <c r="H5" s="62">
        <f>$C$9</f>
        <v>8.4966316456249746E-3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34138.819097457825</v>
      </c>
      <c r="H6" s="62">
        <f t="shared" ref="H6:H11" si="7">$C$9</f>
        <v>8.4966316456249746E-3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34428.884068145548</v>
      </c>
      <c r="H7" s="62">
        <f t="shared" si="7"/>
        <v>8.4966316456249746E-3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34721.413614042503</v>
      </c>
      <c r="H8" s="62">
        <f t="shared" si="7"/>
        <v>8.4966316456249746E-3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8.4966316456249746E-3</v>
      </c>
      <c r="F9" s="54">
        <f t="shared" si="2"/>
        <v>2023</v>
      </c>
      <c r="G9" s="63">
        <f t="shared" si="6"/>
        <v>35016.42867573641</v>
      </c>
      <c r="H9" s="62">
        <f t="shared" si="7"/>
        <v>8.4966316456249746E-3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1.1464249542763927E-2</v>
      </c>
      <c r="F10" s="54">
        <f t="shared" si="2"/>
        <v>2024</v>
      </c>
      <c r="G10" s="63">
        <f t="shared" si="6"/>
        <v>35313.95037173944</v>
      </c>
      <c r="H10" s="62">
        <f t="shared" si="7"/>
        <v>8.4966316456249746E-3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1.2829789477316389E-2</v>
      </c>
      <c r="F11" s="54">
        <f t="shared" si="2"/>
        <v>2025</v>
      </c>
      <c r="G11" s="63">
        <f>'Inputs &amp; Outputs'!$B$23</f>
        <v>35614</v>
      </c>
      <c r="H11" s="62">
        <f t="shared" si="7"/>
        <v>8.4966316456249746E-3</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36022.287783215994</v>
      </c>
      <c r="H12" s="62">
        <f>$C$10</f>
        <v>1.1464249542763927E-2</v>
      </c>
      <c r="I12" s="54">
        <f>IF(AND(F12&gt;='Inputs &amp; Outputs'!B$13,F12&lt;'Inputs &amp; Outputs'!B$13+'Inputs &amp; Outputs'!B$19),1,0)</f>
        <v>1</v>
      </c>
      <c r="J12" s="55">
        <f>I12*'Inputs &amp; Outputs'!B$16*'Benefit Calculations'!G12*('Benefit Calculations'!C$4-'Benefit Calculations'!C$5)</f>
        <v>851.65485509274288</v>
      </c>
      <c r="K12" s="71">
        <f t="shared" si="3"/>
        <v>0.24408528184371986</v>
      </c>
      <c r="L12" s="56">
        <f>K12*'Assumed Values'!$C$8</f>
        <v>1832.5922960826488</v>
      </c>
      <c r="M12" s="57">
        <f t="shared" si="0"/>
        <v>1066.5854012758502</v>
      </c>
      <c r="N12" s="55">
        <f>I12*'Inputs &amp; Outputs'!B$16*'Benefit Calculations'!G12*('Benefit Calculations'!D$4-'Benefit Calculations'!D$5)</f>
        <v>310.45226996614321</v>
      </c>
      <c r="O12" s="71">
        <f t="shared" si="4"/>
        <v>8.8975985236949981E-2</v>
      </c>
      <c r="P12" s="56">
        <f>ABS(O12*'Assumed Values'!$C$7)</f>
        <v>169.49925187638971</v>
      </c>
      <c r="Q12" s="57">
        <f t="shared" si="1"/>
        <v>98.650107809021478</v>
      </c>
      <c r="T12" s="68">
        <f t="shared" si="5"/>
        <v>0.22143026232411314</v>
      </c>
      <c r="U12" s="69">
        <f>T12*'Assumed Values'!$D$8</f>
        <v>0</v>
      </c>
    </row>
    <row r="13" spans="2:21">
      <c r="C13" s="38"/>
      <c r="F13" s="54">
        <f t="shared" si="2"/>
        <v>2027</v>
      </c>
      <c r="G13" s="63">
        <f t="shared" si="6"/>
        <v>36435.25627946404</v>
      </c>
      <c r="H13" s="62">
        <f t="shared" ref="H13:H36" si="8">$C$10</f>
        <v>1.1464249542763927E-2</v>
      </c>
      <c r="I13" s="54">
        <f>IF(AND(F13&gt;='Inputs &amp; Outputs'!B$13,F13&lt;'Inputs &amp; Outputs'!B$13+'Inputs &amp; Outputs'!B$19),1,0)</f>
        <v>1</v>
      </c>
      <c r="J13" s="55">
        <f>I13*'Inputs &amp; Outputs'!B$16*'Benefit Calculations'!G13*('Benefit Calculations'!C$4-'Benefit Calculations'!C$5)</f>
        <v>861.41843887583252</v>
      </c>
      <c r="K13" s="71">
        <f t="shared" si="3"/>
        <v>0.24688353642449209</v>
      </c>
      <c r="L13" s="56">
        <f>K13*'Assumed Values'!$C$8</f>
        <v>1853.6015914750867</v>
      </c>
      <c r="M13" s="57">
        <f t="shared" si="0"/>
        <v>1008.2364509109769</v>
      </c>
      <c r="N13" s="55">
        <f>I13*'Inputs &amp; Outputs'!B$16*'Benefit Calculations'!G13*('Benefit Calculations'!D$4-'Benefit Calculations'!D$5)</f>
        <v>314.0113722601526</v>
      </c>
      <c r="O13" s="71">
        <f t="shared" si="4"/>
        <v>8.9996028135019668E-2</v>
      </c>
      <c r="P13" s="56">
        <f>ABS(O13*'Assumed Values'!$C$7)</f>
        <v>171.44243359721247</v>
      </c>
      <c r="Q13" s="57">
        <f t="shared" si="1"/>
        <v>93.25332454426605</v>
      </c>
      <c r="T13" s="68">
        <f t="shared" si="5"/>
        <v>0.22396879410771645</v>
      </c>
      <c r="U13" s="69">
        <f>T13*'Assumed Values'!$D$8</f>
        <v>0</v>
      </c>
    </row>
    <row r="14" spans="2:21">
      <c r="C14" s="38"/>
      <c r="F14" s="54">
        <f t="shared" si="2"/>
        <v>2028</v>
      </c>
      <c r="G14" s="63">
        <f t="shared" si="6"/>
        <v>36852.959149606373</v>
      </c>
      <c r="H14" s="62">
        <f t="shared" si="8"/>
        <v>1.1464249542763927E-2</v>
      </c>
      <c r="I14" s="54">
        <f>IF(AND(F14&gt;='Inputs &amp; Outputs'!B$13,F14&lt;'Inputs &amp; Outputs'!B$13+'Inputs &amp; Outputs'!B$19),1,0)</f>
        <v>1</v>
      </c>
      <c r="J14" s="55">
        <f>I14*'Inputs &amp; Outputs'!B$16*'Benefit Calculations'!G14*('Benefit Calculations'!C$4-'Benefit Calculations'!C$5)</f>
        <v>871.29395481984329</v>
      </c>
      <c r="K14" s="71">
        <f t="shared" si="3"/>
        <v>0.24971387089406255</v>
      </c>
      <c r="L14" s="56">
        <f>K14*'Assumed Values'!$C$8</f>
        <v>1874.8517426726216</v>
      </c>
      <c r="M14" s="57">
        <f t="shared" si="0"/>
        <v>953.07955624516933</v>
      </c>
      <c r="N14" s="55">
        <f>I14*'Inputs &amp; Outputs'!B$16*'Benefit Calculations'!G14*('Benefit Calculations'!D$4-'Benefit Calculations'!D$5)</f>
        <v>317.61127699100876</v>
      </c>
      <c r="O14" s="71">
        <f t="shared" si="4"/>
        <v>9.1027765059417148E-2</v>
      </c>
      <c r="P14" s="56">
        <f>ABS(O14*'Assumed Values'!$C$7)</f>
        <v>173.40789243818966</v>
      </c>
      <c r="Q14" s="57">
        <f t="shared" si="1"/>
        <v>88.151779371526999</v>
      </c>
      <c r="T14" s="68">
        <f t="shared" si="5"/>
        <v>0.22653642825315926</v>
      </c>
      <c r="U14" s="69">
        <f>T14*'Assumed Values'!$D$8</f>
        <v>0</v>
      </c>
    </row>
    <row r="15" spans="2:21">
      <c r="C15" s="1"/>
      <c r="F15" s="54">
        <f t="shared" si="2"/>
        <v>2029</v>
      </c>
      <c r="G15" s="63">
        <f t="shared" si="6"/>
        <v>37275.450669686747</v>
      </c>
      <c r="H15" s="62">
        <f t="shared" si="8"/>
        <v>1.1464249542763927E-2</v>
      </c>
      <c r="I15" s="54">
        <f>IF(AND(F15&gt;='Inputs &amp; Outputs'!B$13,F15&lt;'Inputs &amp; Outputs'!B$13+'Inputs &amp; Outputs'!B$19),1,0)</f>
        <v>1</v>
      </c>
      <c r="J15" s="55">
        <f>I15*'Inputs &amp; Outputs'!B$16*'Benefit Calculations'!G15*('Benefit Calculations'!C$4-'Benefit Calculations'!C$5)</f>
        <v>881.28268614299964</v>
      </c>
      <c r="K15" s="71">
        <f t="shared" si="3"/>
        <v>0.25257665302428162</v>
      </c>
      <c r="L15" s="56">
        <f>K15*'Assumed Values'!$C$8</f>
        <v>1896.3455109063063</v>
      </c>
      <c r="M15" s="57">
        <f t="shared" si="0"/>
        <v>900.94009169352375</v>
      </c>
      <c r="N15" s="55">
        <f>I15*'Inputs &amp; Outputs'!B$16*'Benefit Calculations'!G15*('Benefit Calculations'!D$4-'Benefit Calculations'!D$5)</f>
        <v>321.25245192802959</v>
      </c>
      <c r="O15" s="71">
        <f t="shared" si="4"/>
        <v>9.207133007337838E-2</v>
      </c>
      <c r="P15" s="56">
        <f>ABS(O15*'Assumed Values'!$C$7)</f>
        <v>175.39588378978581</v>
      </c>
      <c r="Q15" s="57">
        <f t="shared" si="1"/>
        <v>83.329320904561527</v>
      </c>
      <c r="T15" s="68">
        <f t="shared" si="5"/>
        <v>0.22913349839717992</v>
      </c>
      <c r="U15" s="69">
        <f>T15*'Assumed Values'!$D$8</f>
        <v>0</v>
      </c>
    </row>
    <row r="16" spans="2:21">
      <c r="C16" s="1"/>
      <c r="F16" s="54">
        <f t="shared" si="2"/>
        <v>2030</v>
      </c>
      <c r="G16" s="63">
        <f t="shared" si="6"/>
        <v>37702.785737983024</v>
      </c>
      <c r="H16" s="62">
        <f t="shared" si="8"/>
        <v>1.1464249542763927E-2</v>
      </c>
      <c r="I16" s="54">
        <f>IF(AND(F16&gt;='Inputs &amp; Outputs'!B$13,F16&lt;'Inputs &amp; Outputs'!B$13+'Inputs &amp; Outputs'!B$19),1,0)</f>
        <v>1</v>
      </c>
      <c r="J16" s="55">
        <f>I16*'Inputs &amp; Outputs'!B$16*'Benefit Calculations'!G16*('Benefit Calculations'!C$4-'Benefit Calculations'!C$5)</f>
        <v>891.38593077466021</v>
      </c>
      <c r="K16" s="71">
        <f t="shared" si="3"/>
        <v>0.25547225480322805</v>
      </c>
      <c r="L16" s="56">
        <f>K16*'Assumed Values'!$C$8</f>
        <v>1918.0856890626362</v>
      </c>
      <c r="M16" s="57">
        <f t="shared" si="0"/>
        <v>851.65298479231694</v>
      </c>
      <c r="N16" s="55">
        <f>I16*'Inputs &amp; Outputs'!B$16*'Benefit Calculations'!G16*('Benefit Calculations'!D$4-'Benefit Calculations'!D$5)</f>
        <v>324.93537020315733</v>
      </c>
      <c r="O16" s="71">
        <f t="shared" si="4"/>
        <v>9.3126858777073787E-2</v>
      </c>
      <c r="P16" s="56">
        <f>ABS(O16*'Assumed Values'!$C$7)</f>
        <v>177.40666597032558</v>
      </c>
      <c r="Q16" s="57">
        <f t="shared" si="1"/>
        <v>78.770681339850938</v>
      </c>
      <c r="T16" s="68">
        <f t="shared" si="5"/>
        <v>0.23176034200141166</v>
      </c>
      <c r="U16" s="69">
        <f>T16*'Assumed Values'!$D$8</f>
        <v>0</v>
      </c>
    </row>
    <row r="17" spans="3:21">
      <c r="C17" s="1"/>
      <c r="F17" s="54">
        <f t="shared" si="2"/>
        <v>2031</v>
      </c>
      <c r="G17" s="63">
        <f t="shared" si="6"/>
        <v>38135.019882140623</v>
      </c>
      <c r="H17" s="62">
        <f t="shared" si="8"/>
        <v>1.1464249542763927E-2</v>
      </c>
      <c r="I17" s="54">
        <f>IF(AND(F17&gt;='Inputs &amp; Outputs'!B$13,F17&lt;'Inputs &amp; Outputs'!B$13+'Inputs &amp; Outputs'!B$19),1,0)</f>
        <v>1</v>
      </c>
      <c r="J17" s="55">
        <f>I17*'Inputs &amp; Outputs'!B$16*'Benefit Calculations'!G17*('Benefit Calculations'!C$4-'Benefit Calculations'!C$5)</f>
        <v>901.60500152396992</v>
      </c>
      <c r="K17" s="71">
        <f t="shared" si="3"/>
        <v>0.25840105248354484</v>
      </c>
      <c r="L17" s="56">
        <f>K17*'Assumed Values'!$C$8</f>
        <v>1940.0751020464547</v>
      </c>
      <c r="M17" s="57">
        <f t="shared" si="0"/>
        <v>805.06219358300541</v>
      </c>
      <c r="N17" s="55">
        <f>I17*'Inputs &amp; Outputs'!B$16*'Benefit Calculations'!G17*('Benefit Calculations'!D$4-'Benefit Calculations'!D$5)</f>
        <v>328.6605103724367</v>
      </c>
      <c r="O17" s="71">
        <f t="shared" si="4"/>
        <v>9.4194488325227893E-2</v>
      </c>
      <c r="P17" s="56">
        <f>ABS(O17*'Assumed Values'!$C$7)</f>
        <v>179.44050025955914</v>
      </c>
      <c r="Q17" s="57">
        <f t="shared" si="1"/>
        <v>74.46142811905095</v>
      </c>
      <c r="T17" s="68">
        <f t="shared" si="5"/>
        <v>0.23441730039623218</v>
      </c>
      <c r="U17" s="69">
        <f>T17*'Assumed Values'!$D$8</f>
        <v>0</v>
      </c>
    </row>
    <row r="18" spans="3:21">
      <c r="F18" s="54">
        <f t="shared" si="2"/>
        <v>2032</v>
      </c>
      <c r="G18" s="63">
        <f t="shared" si="6"/>
        <v>38572.209266387748</v>
      </c>
      <c r="H18" s="62">
        <f t="shared" si="8"/>
        <v>1.1464249542763927E-2</v>
      </c>
      <c r="I18" s="54">
        <f>IF(AND(F18&gt;='Inputs &amp; Outputs'!B$13,F18&lt;'Inputs &amp; Outputs'!B$13+'Inputs &amp; Outputs'!B$19),1,0)</f>
        <v>1</v>
      </c>
      <c r="J18" s="55">
        <f>I18*'Inputs &amp; Outputs'!B$16*'Benefit Calculations'!G18*('Benefit Calculations'!C$4-'Benefit Calculations'!C$5)</f>
        <v>911.94122625044474</v>
      </c>
      <c r="K18" s="71">
        <f t="shared" si="3"/>
        <v>0.26136342663132905</v>
      </c>
      <c r="L18" s="56">
        <f>K18*'Assumed Values'!$C$8</f>
        <v>1962.3166071480186</v>
      </c>
      <c r="M18" s="57">
        <f t="shared" si="0"/>
        <v>761.02021258662239</v>
      </c>
      <c r="N18" s="55">
        <f>I18*'Inputs &amp; Outputs'!B$16*'Benefit Calculations'!G18*('Benefit Calculations'!D$4-'Benefit Calculations'!D$5)</f>
        <v>332.42835647819845</v>
      </c>
      <c r="O18" s="71">
        <f t="shared" si="4"/>
        <v>9.5274357444941268E-2</v>
      </c>
      <c r="P18" s="56">
        <f>ABS(O18*'Assumed Values'!$C$7)</f>
        <v>181.49765093261311</v>
      </c>
      <c r="Q18" s="57">
        <f t="shared" si="1"/>
        <v>70.387918235811526</v>
      </c>
      <c r="T18" s="68">
        <f t="shared" si="5"/>
        <v>0.23710471882511563</v>
      </c>
      <c r="U18" s="69">
        <f>T18*'Assumed Values'!$D$8</f>
        <v>0</v>
      </c>
    </row>
    <row r="19" spans="3:21">
      <c r="F19" s="54">
        <f t="shared" si="2"/>
        <v>2033</v>
      </c>
      <c r="G19" s="63">
        <f t="shared" si="6"/>
        <v>39014.41069883333</v>
      </c>
      <c r="H19" s="62">
        <f t="shared" si="8"/>
        <v>1.1464249542763927E-2</v>
      </c>
      <c r="I19" s="54">
        <f>IF(AND(F19&gt;='Inputs &amp; Outputs'!B$13,F19&lt;'Inputs &amp; Outputs'!B$13+'Inputs &amp; Outputs'!B$19),1,0)</f>
        <v>1</v>
      </c>
      <c r="J19" s="55">
        <f>I19*'Inputs &amp; Outputs'!B$16*'Benefit Calculations'!G19*('Benefit Calculations'!C$4-'Benefit Calculations'!C$5)</f>
        <v>922.39594803651403</v>
      </c>
      <c r="K19" s="71">
        <f t="shared" si="3"/>
        <v>0.26435976217558249</v>
      </c>
      <c r="L19" s="56">
        <f>K19*'Assumed Values'!$C$8</f>
        <v>1984.8130944142733</v>
      </c>
      <c r="M19" s="57">
        <f t="shared" si="0"/>
        <v>719.38760580448843</v>
      </c>
      <c r="N19" s="55">
        <f>I19*'Inputs &amp; Outputs'!B$16*'Benefit Calculations'!G19*('Benefit Calculations'!D$4-'Benefit Calculations'!D$5)</f>
        <v>336.23939811195544</v>
      </c>
      <c r="O19" s="71">
        <f t="shared" si="4"/>
        <v>9.6366606453716572E-2</v>
      </c>
      <c r="P19" s="56">
        <f>ABS(O19*'Assumed Values'!$C$7)</f>
        <v>183.57838529433008</v>
      </c>
      <c r="Q19" s="57">
        <f t="shared" si="1"/>
        <v>66.537255042301425</v>
      </c>
      <c r="T19" s="68">
        <f t="shared" si="5"/>
        <v>0.23982294648949365</v>
      </c>
      <c r="U19" s="69">
        <f>T19*'Assumed Values'!$D$8</f>
        <v>0</v>
      </c>
    </row>
    <row r="20" spans="3:21">
      <c r="F20" s="54">
        <f t="shared" si="2"/>
        <v>2034</v>
      </c>
      <c r="G20" s="63">
        <f t="shared" si="6"/>
        <v>39461.681638848633</v>
      </c>
      <c r="H20" s="62">
        <f t="shared" si="8"/>
        <v>1.1464249542763927E-2</v>
      </c>
      <c r="I20" s="54">
        <f>IF(AND(F20&gt;='Inputs &amp; Outputs'!B$13,F20&lt;'Inputs &amp; Outputs'!B$13+'Inputs &amp; Outputs'!B$19),1,0)</f>
        <v>1</v>
      </c>
      <c r="J20" s="55">
        <f>I20*'Inputs &amp; Outputs'!B$16*'Benefit Calculations'!G20*('Benefit Calculations'!C$4-'Benefit Calculations'!C$5)</f>
        <v>932.97052536203898</v>
      </c>
      <c r="K20" s="71">
        <f t="shared" si="3"/>
        <v>0.26739044845822912</v>
      </c>
      <c r="L20" s="56">
        <f>K20*'Assumed Values'!$C$8</f>
        <v>2007.5674870243843</v>
      </c>
      <c r="M20" s="57">
        <f t="shared" si="0"/>
        <v>680.03256526673147</v>
      </c>
      <c r="N20" s="55">
        <f>I20*'Inputs &amp; Outputs'!B$16*'Benefit Calculations'!G20*('Benefit Calculations'!D$4-'Benefit Calculations'!D$5)</f>
        <v>340.09413047801962</v>
      </c>
      <c r="O20" s="71">
        <f t="shared" si="4"/>
        <v>9.7471377277691298E-2</v>
      </c>
      <c r="P20" s="56">
        <f>ABS(O20*'Assumed Values'!$C$7)</f>
        <v>185.68297371400192</v>
      </c>
      <c r="Q20" s="57">
        <f t="shared" si="1"/>
        <v>62.897247418688693</v>
      </c>
      <c r="T20" s="68">
        <f t="shared" si="5"/>
        <v>0.24257233659413013</v>
      </c>
      <c r="U20" s="69">
        <f>T20*'Assumed Values'!$D$8</f>
        <v>0</v>
      </c>
    </row>
    <row r="21" spans="3:21">
      <c r="F21" s="54">
        <f t="shared" si="2"/>
        <v>2035</v>
      </c>
      <c r="G21" s="63">
        <f t="shared" si="6"/>
        <v>39914.0802045335</v>
      </c>
      <c r="H21" s="62">
        <f t="shared" si="8"/>
        <v>1.1464249542763927E-2</v>
      </c>
      <c r="I21" s="54">
        <f>IF(AND(F21&gt;='Inputs &amp; Outputs'!B$13,F21&lt;'Inputs &amp; Outputs'!B$13+'Inputs &amp; Outputs'!B$19),1,0)</f>
        <v>1</v>
      </c>
      <c r="J21" s="55">
        <f>I21*'Inputs &amp; Outputs'!B$16*'Benefit Calculations'!G21*('Benefit Calculations'!C$4-'Benefit Calculations'!C$5)</f>
        <v>943.66633228083288</v>
      </c>
      <c r="K21" s="71">
        <f t="shared" si="3"/>
        <v>0.27045587928470577</v>
      </c>
      <c r="L21" s="56">
        <f>K21*'Assumed Values'!$C$8</f>
        <v>2030.5827416695709</v>
      </c>
      <c r="M21" s="57">
        <f t="shared" si="0"/>
        <v>642.83049373098606</v>
      </c>
      <c r="N21" s="55">
        <f>I21*'Inputs &amp; Outputs'!B$16*'Benefit Calculations'!G21*('Benefit Calculations'!D$4-'Benefit Calculations'!D$5)</f>
        <v>343.99305445784898</v>
      </c>
      <c r="O21" s="71">
        <f t="shared" si="4"/>
        <v>9.8588813470079653E-2</v>
      </c>
      <c r="P21" s="56">
        <f>ABS(O21*'Assumed Values'!$C$7)</f>
        <v>187.81168966050174</v>
      </c>
      <c r="Q21" s="57">
        <f t="shared" si="1"/>
        <v>59.456371176307961</v>
      </c>
      <c r="T21" s="68">
        <f t="shared" si="5"/>
        <v>0.24535324639301653</v>
      </c>
      <c r="U21" s="69">
        <f>T21*'Assumed Values'!$D$8</f>
        <v>0</v>
      </c>
    </row>
    <row r="22" spans="3:21">
      <c r="F22" s="54">
        <f t="shared" si="2"/>
        <v>2036</v>
      </c>
      <c r="G22" s="63">
        <f t="shared" si="6"/>
        <v>40371.665180268166</v>
      </c>
      <c r="H22" s="62">
        <f t="shared" si="8"/>
        <v>1.1464249542763927E-2</v>
      </c>
      <c r="I22" s="54">
        <f>IF(AND(F22&gt;='Inputs &amp; Outputs'!B$13,F22&lt;'Inputs &amp; Outputs'!B$13+'Inputs &amp; Outputs'!B$19),1,0)</f>
        <v>1</v>
      </c>
      <c r="J22" s="55">
        <f>I22*'Inputs &amp; Outputs'!B$16*'Benefit Calculations'!G22*('Benefit Calculations'!C$4-'Benefit Calculations'!C$5)</f>
        <v>954.48475859920518</v>
      </c>
      <c r="K22" s="71">
        <f t="shared" si="3"/>
        <v>0.27355645297513331</v>
      </c>
      <c r="L22" s="56">
        <f>K22*'Assumed Values'!$C$8</f>
        <v>2053.8618489373007</v>
      </c>
      <c r="M22" s="57">
        <f t="shared" si="0"/>
        <v>607.66361021010869</v>
      </c>
      <c r="N22" s="55">
        <f>I22*'Inputs &amp; Outputs'!B$16*'Benefit Calculations'!G22*('Benefit Calculations'!D$4-'Benefit Calculations'!D$5)</f>
        <v>347.93667667513131</v>
      </c>
      <c r="O22" s="71">
        <f t="shared" si="4"/>
        <v>9.9719060229825643E-2</v>
      </c>
      <c r="P22" s="56">
        <f>ABS(O22*'Assumed Values'!$C$7)</f>
        <v>189.96480973781786</v>
      </c>
      <c r="Q22" s="57">
        <f t="shared" si="1"/>
        <v>56.203732572318081</v>
      </c>
      <c r="T22" s="68">
        <f t="shared" si="5"/>
        <v>0.24816603723579334</v>
      </c>
      <c r="U22" s="69">
        <f>T22*'Assumed Values'!$D$8</f>
        <v>0</v>
      </c>
    </row>
    <row r="23" spans="3:21">
      <c r="F23" s="54">
        <f t="shared" si="2"/>
        <v>2037</v>
      </c>
      <c r="G23" s="63">
        <f t="shared" si="6"/>
        <v>40834.496024351676</v>
      </c>
      <c r="H23" s="62">
        <f t="shared" si="8"/>
        <v>1.1464249542763927E-2</v>
      </c>
      <c r="I23" s="54">
        <f>IF(AND(F23&gt;='Inputs &amp; Outputs'!B$13,F23&lt;'Inputs &amp; Outputs'!B$13+'Inputs &amp; Outputs'!B$19),1,0)</f>
        <v>1</v>
      </c>
      <c r="J23" s="55">
        <f>I23*'Inputs &amp; Outputs'!B$16*'Benefit Calculations'!G23*('Benefit Calculations'!C$4-'Benefit Calculations'!C$5)</f>
        <v>965.4272100565513</v>
      </c>
      <c r="K23" s="71">
        <f t="shared" si="3"/>
        <v>0.27669257241607359</v>
      </c>
      <c r="L23" s="56">
        <f>K23*'Assumed Values'!$C$8</f>
        <v>2077.4078336998805</v>
      </c>
      <c r="M23" s="57">
        <f t="shared" si="0"/>
        <v>574.42057708001323</v>
      </c>
      <c r="N23" s="55">
        <f>I23*'Inputs &amp; Outputs'!B$16*'Benefit Calculations'!G23*('Benefit Calculations'!D$4-'Benefit Calculations'!D$5)</f>
        <v>351.925509561615</v>
      </c>
      <c r="O23" s="71">
        <f t="shared" si="4"/>
        <v>0.10086226442047026</v>
      </c>
      <c r="P23" s="56">
        <f>ABS(O23*'Assumed Values'!$C$7)</f>
        <v>192.14261372099585</v>
      </c>
      <c r="Q23" s="57">
        <f t="shared" si="1"/>
        <v>53.129033820338215</v>
      </c>
      <c r="T23" s="68">
        <f t="shared" si="5"/>
        <v>0.25101107461470334</v>
      </c>
      <c r="U23" s="69">
        <f>T23*'Assumed Values'!$D$8</f>
        <v>0</v>
      </c>
    </row>
    <row r="24" spans="3:21">
      <c r="F24" s="54">
        <f t="shared" si="2"/>
        <v>2038</v>
      </c>
      <c r="G24" s="63">
        <f t="shared" si="6"/>
        <v>41302.632876727846</v>
      </c>
      <c r="H24" s="62">
        <f t="shared" si="8"/>
        <v>1.1464249542763927E-2</v>
      </c>
      <c r="I24" s="54">
        <f>IF(AND(F24&gt;='Inputs &amp; Outputs'!B$13,F24&lt;'Inputs &amp; Outputs'!B$13+'Inputs &amp; Outputs'!B$19),1,0)</f>
        <v>1</v>
      </c>
      <c r="J24" s="55">
        <f>I24*'Inputs &amp; Outputs'!B$16*'Benefit Calculations'!G24*('Benefit Calculations'!C$4-'Benefit Calculations'!C$5)</f>
        <v>976.49510850801403</v>
      </c>
      <c r="K24" s="71">
        <f t="shared" si="3"/>
        <v>0.27986464511288078</v>
      </c>
      <c r="L24" s="56">
        <f>K24*'Assumed Values'!$C$8</f>
        <v>2101.2237555075089</v>
      </c>
      <c r="M24" s="57">
        <f t="shared" si="0"/>
        <v>542.99614758706275</v>
      </c>
      <c r="N24" s="55">
        <f>I24*'Inputs &amp; Outputs'!B$16*'Benefit Calculations'!G24*('Benefit Calculations'!D$4-'Benefit Calculations'!D$5)</f>
        <v>355.96007142369376</v>
      </c>
      <c r="O24" s="71">
        <f t="shared" si="4"/>
        <v>0.10201857458923479</v>
      </c>
      <c r="P24" s="56">
        <f>ABS(O24*'Assumed Values'!$C$7)</f>
        <v>194.34538459249228</v>
      </c>
      <c r="Q24" s="57">
        <f t="shared" si="1"/>
        <v>50.222540487869658</v>
      </c>
      <c r="T24" s="68">
        <f t="shared" si="5"/>
        <v>0.25388872821208364</v>
      </c>
      <c r="U24" s="69">
        <f>T24*'Assumed Values'!$D$8</f>
        <v>0</v>
      </c>
    </row>
    <row r="25" spans="3:21">
      <c r="F25" s="54">
        <f t="shared" si="2"/>
        <v>2039</v>
      </c>
      <c r="G25" s="63">
        <f t="shared" si="6"/>
        <v>41776.136566799818</v>
      </c>
      <c r="H25" s="62">
        <f t="shared" si="8"/>
        <v>1.1464249542763927E-2</v>
      </c>
      <c r="I25" s="54">
        <f>IF(AND(F25&gt;='Inputs &amp; Outputs'!B$13,F25&lt;'Inputs &amp; Outputs'!B$13+'Inputs &amp; Outputs'!B$19),1,0)</f>
        <v>1</v>
      </c>
      <c r="J25" s="55">
        <f>I25*'Inputs &amp; Outputs'!B$16*'Benefit Calculations'!G25*('Benefit Calculations'!C$4-'Benefit Calculations'!C$5)</f>
        <v>987.68989210923814</v>
      </c>
      <c r="K25" s="71">
        <f t="shared" si="3"/>
        <v>0.2830730832426519</v>
      </c>
      <c r="L25" s="56">
        <f>K25*'Assumed Values'!$C$8</f>
        <v>2125.3127089858303</v>
      </c>
      <c r="M25" s="57">
        <f t="shared" si="0"/>
        <v>513.29083263902817</v>
      </c>
      <c r="N25" s="55">
        <f>I25*'Inputs &amp; Outputs'!B$16*'Benefit Calculations'!G25*('Benefit Calculations'!D$4-'Benefit Calculations'!D$5)</f>
        <v>360.04088650975501</v>
      </c>
      <c r="O25" s="71">
        <f t="shared" si="4"/>
        <v>0.10318814098632284</v>
      </c>
      <c r="P25" s="56">
        <f>ABS(O25*'Assumed Values'!$C$7)</f>
        <v>196.57340857894502</v>
      </c>
      <c r="Q25" s="57">
        <f t="shared" si="1"/>
        <v>47.475050677284251</v>
      </c>
      <c r="T25" s="68">
        <f t="shared" si="5"/>
        <v>0.25679937194840191</v>
      </c>
      <c r="U25" s="69">
        <f>T25*'Assumed Values'!$D$8</f>
        <v>0</v>
      </c>
    </row>
    <row r="26" spans="3:21">
      <c r="F26" s="54">
        <f t="shared" si="2"/>
        <v>2040</v>
      </c>
      <c r="G26" s="63">
        <f t="shared" si="6"/>
        <v>42255.068621334198</v>
      </c>
      <c r="H26" s="62">
        <f t="shared" si="8"/>
        <v>1.1464249542763927E-2</v>
      </c>
      <c r="I26" s="54">
        <f>IF(AND(F26&gt;='Inputs &amp; Outputs'!B$13,F26&lt;'Inputs &amp; Outputs'!B$13+'Inputs &amp; Outputs'!B$19),1,0)</f>
        <v>1</v>
      </c>
      <c r="J26" s="55">
        <f>I26*'Inputs &amp; Outputs'!B$16*'Benefit Calculations'!G26*('Benefit Calculations'!C$4-'Benefit Calculations'!C$5)</f>
        <v>999.01301550324399</v>
      </c>
      <c r="K26" s="71">
        <f t="shared" si="3"/>
        <v>0.28631830370778522</v>
      </c>
      <c r="L26" s="56">
        <f>K26*'Assumed Values'!$C$8</f>
        <v>2149.6778242380515</v>
      </c>
      <c r="M26" s="57">
        <f t="shared" si="0"/>
        <v>485.21058582468697</v>
      </c>
      <c r="N26" s="55">
        <f>I26*'Inputs &amp; Outputs'!B$16*'Benefit Calculations'!G26*('Benefit Calculations'!D$4-'Benefit Calculations'!D$5)</f>
        <v>364.16848507830082</v>
      </c>
      <c r="O26" s="71">
        <f t="shared" si="4"/>
        <v>0.10437111558444395</v>
      </c>
      <c r="P26" s="56">
        <f>ABS(O26*'Assumed Values'!$C$7)</f>
        <v>198.82697518836574</v>
      </c>
      <c r="Q26" s="57">
        <f t="shared" si="1"/>
        <v>44.877865892807485</v>
      </c>
      <c r="T26" s="68">
        <f t="shared" si="5"/>
        <v>0.25974338403084346</v>
      </c>
      <c r="U26" s="69">
        <f>T26*'Assumed Values'!$D$8</f>
        <v>0</v>
      </c>
    </row>
    <row r="27" spans="3:21">
      <c r="F27" s="54">
        <f t="shared" si="2"/>
        <v>2041</v>
      </c>
      <c r="G27" s="63">
        <f t="shared" si="6"/>
        <v>42739.491272455787</v>
      </c>
      <c r="H27" s="62">
        <f t="shared" si="8"/>
        <v>1.1464249542763927E-2</v>
      </c>
      <c r="I27" s="54">
        <f>IF(AND(F27&gt;='Inputs &amp; Outputs'!B$13,F27&lt;'Inputs &amp; Outputs'!B$13+'Inputs &amp; Outputs'!B$19),1,0)</f>
        <v>1</v>
      </c>
      <c r="J27" s="55">
        <f>I27*'Inputs &amp; Outputs'!B$16*'Benefit Calculations'!G27*('Benefit Calculations'!C$4-'Benefit Calculations'!C$5)</f>
        <v>1010.4659500094424</v>
      </c>
      <c r="K27" s="71">
        <f t="shared" si="3"/>
        <v>0.2896007281901522</v>
      </c>
      <c r="L27" s="56">
        <f>K27*'Assumed Values'!$C$8</f>
        <v>2174.3222672516627</v>
      </c>
      <c r="M27" s="57">
        <f t="shared" si="0"/>
        <v>458.66650566483361</v>
      </c>
      <c r="N27" s="55">
        <f>I27*'Inputs &amp; Outputs'!B$16*'Benefit Calculations'!G27*('Benefit Calculations'!D$4-'Benefit Calculations'!D$5)</f>
        <v>368.34340346684877</v>
      </c>
      <c r="O27" s="71">
        <f t="shared" si="4"/>
        <v>0.10556765209856069</v>
      </c>
      <c r="P27" s="56">
        <f>ABS(O27*'Assumed Values'!$C$7)</f>
        <v>201.1063772477581</v>
      </c>
      <c r="Q27" s="57">
        <f t="shared" si="1"/>
        <v>42.422763501261052</v>
      </c>
      <c r="T27" s="68">
        <f t="shared" si="5"/>
        <v>0.26272114700245502</v>
      </c>
      <c r="U27" s="69">
        <f>T27*'Assumed Values'!$D$8</f>
        <v>0</v>
      </c>
    </row>
    <row r="28" spans="3:21">
      <c r="F28" s="54">
        <f t="shared" si="2"/>
        <v>2042</v>
      </c>
      <c r="G28" s="63">
        <f t="shared" si="6"/>
        <v>43229.467465734</v>
      </c>
      <c r="H28" s="62">
        <f t="shared" si="8"/>
        <v>1.1464249542763927E-2</v>
      </c>
      <c r="I28" s="54">
        <f>IF(AND(F28&gt;='Inputs &amp; Outputs'!B$13,F28&lt;'Inputs &amp; Outputs'!B$13+'Inputs &amp; Outputs'!B$19),1,0)</f>
        <v>1</v>
      </c>
      <c r="J28" s="55">
        <f>I28*'Inputs &amp; Outputs'!B$16*'Benefit Calculations'!G28*('Benefit Calculations'!C$4-'Benefit Calculations'!C$5)</f>
        <v>1022.0501838148166</v>
      </c>
      <c r="K28" s="71">
        <f t="shared" si="3"/>
        <v>0.29292078320589021</v>
      </c>
      <c r="L28" s="56">
        <f>K28*'Assumed Values'!$C$8</f>
        <v>2199.2492403098236</v>
      </c>
      <c r="M28" s="57">
        <f t="shared" si="0"/>
        <v>433.57455415203992</v>
      </c>
      <c r="N28" s="55">
        <f>I28*'Inputs &amp; Outputs'!B$16*'Benefit Calculations'!G28*('Benefit Calculations'!D$4-'Benefit Calculations'!D$5)</f>
        <v>372.56618416162365</v>
      </c>
      <c r="O28" s="71">
        <f t="shared" si="4"/>
        <v>0.10677790600586226</v>
      </c>
      <c r="P28" s="56">
        <f>ABS(O28*'Assumed Values'!$C$7)</f>
        <v>203.4119109411676</v>
      </c>
      <c r="Q28" s="57">
        <f t="shared" si="1"/>
        <v>40.101970699376778</v>
      </c>
      <c r="T28" s="68">
        <f t="shared" si="5"/>
        <v>0.26573304779185231</v>
      </c>
      <c r="U28" s="69">
        <f>T28*'Assumed Values'!$D$8</f>
        <v>0</v>
      </c>
    </row>
    <row r="29" spans="3:21">
      <c r="F29" s="54">
        <f t="shared" si="2"/>
        <v>2043</v>
      </c>
      <c r="G29" s="63">
        <f t="shared" si="6"/>
        <v>43725.060868361972</v>
      </c>
      <c r="H29" s="62">
        <f t="shared" si="8"/>
        <v>1.1464249542763927E-2</v>
      </c>
      <c r="I29" s="54">
        <f>IF(AND(F29&gt;='Inputs &amp; Outputs'!B$13,F29&lt;'Inputs &amp; Outputs'!B$13+'Inputs &amp; Outputs'!B$19),1,0)</f>
        <v>1</v>
      </c>
      <c r="J29" s="55">
        <f>I29*'Inputs &amp; Outputs'!B$16*'Benefit Calculations'!G29*('Benefit Calculations'!C$4-'Benefit Calculations'!C$5)</f>
        <v>1033.7672221672974</v>
      </c>
      <c r="K29" s="71">
        <f t="shared" si="3"/>
        <v>0.29627890016082437</v>
      </c>
      <c r="L29" s="56">
        <f>K29*'Assumed Values'!$C$8</f>
        <v>2224.4619824074693</v>
      </c>
      <c r="M29" s="57">
        <f t="shared" si="0"/>
        <v>409.85529068806682</v>
      </c>
      <c r="N29" s="55">
        <f>I29*'Inputs &amp; Outputs'!B$16*'Benefit Calculations'!G29*('Benefit Calculations'!D$4-'Benefit Calculations'!D$5)</f>
        <v>376.8373758680479</v>
      </c>
      <c r="O29" s="71">
        <f t="shared" si="4"/>
        <v>0.10800203456596727</v>
      </c>
      <c r="P29" s="56">
        <f>ABS(O29*'Assumed Values'!$C$7)</f>
        <v>205.74387584816765</v>
      </c>
      <c r="Q29" s="57">
        <f t="shared" si="1"/>
        <v>37.908139905262658</v>
      </c>
      <c r="T29" s="68">
        <f t="shared" si="5"/>
        <v>0.26877947776349731</v>
      </c>
      <c r="U29" s="69">
        <f>T29*'Assumed Values'!$D$8</f>
        <v>0</v>
      </c>
    </row>
    <row r="30" spans="3:21">
      <c r="F30" s="54">
        <f t="shared" si="2"/>
        <v>2044</v>
      </c>
      <c r="G30" s="63">
        <f t="shared" si="6"/>
        <v>44226.335877429417</v>
      </c>
      <c r="H30" s="62">
        <f t="shared" si="8"/>
        <v>1.1464249542763927E-2</v>
      </c>
      <c r="I30" s="54">
        <f>IF(AND(F30&gt;='Inputs &amp; Outputs'!B$13,F30&lt;'Inputs &amp; Outputs'!B$13+'Inputs &amp; Outputs'!B$19),1,0)</f>
        <v>1</v>
      </c>
      <c r="J30" s="55">
        <f>I30*'Inputs &amp; Outputs'!B$16*'Benefit Calculations'!G30*('Benefit Calculations'!C$4-'Benefit Calculations'!C$5)</f>
        <v>1045.6185875713534</v>
      </c>
      <c r="K30" s="71">
        <f t="shared" si="3"/>
        <v>0.29967551540652376</v>
      </c>
      <c r="L30" s="56">
        <f>K30*'Assumed Values'!$C$8</f>
        <v>2249.9637696721802</v>
      </c>
      <c r="M30" s="57">
        <f t="shared" si="0"/>
        <v>387.43362057657657</v>
      </c>
      <c r="N30" s="55">
        <f>I30*'Inputs &amp; Outputs'!B$16*'Benefit Calculations'!G30*('Benefit Calculations'!D$4-'Benefit Calculations'!D$5)</f>
        <v>381.15753358203955</v>
      </c>
      <c r="O30" s="71">
        <f t="shared" si="4"/>
        <v>0.10924019684135775</v>
      </c>
      <c r="P30" s="56">
        <f>ABS(O30*'Assumed Values'!$C$7)</f>
        <v>208.10257498278651</v>
      </c>
      <c r="Q30" s="57">
        <f t="shared" si="1"/>
        <v>35.83432549611085</v>
      </c>
      <c r="T30" s="68">
        <f t="shared" si="5"/>
        <v>0.27186083276855189</v>
      </c>
      <c r="U30" s="69">
        <f>T30*'Assumed Values'!$D$8</f>
        <v>0</v>
      </c>
    </row>
    <row r="31" spans="3:21">
      <c r="F31" s="54">
        <f t="shared" si="2"/>
        <v>2045</v>
      </c>
      <c r="G31" s="63">
        <f>'Inputs &amp; Outputs'!$B$24</f>
        <v>47357</v>
      </c>
      <c r="H31" s="62">
        <f t="shared" si="8"/>
        <v>1.1464249542763927E-2</v>
      </c>
      <c r="I31" s="54">
        <f>IF(AND(F31&gt;='Inputs &amp; Outputs'!B$13,F31&lt;'Inputs &amp; Outputs'!B$13+'Inputs &amp; Outputs'!B$19),1,0)</f>
        <v>1</v>
      </c>
      <c r="J31" s="55">
        <f>I31*'Inputs &amp; Outputs'!B$16*'Benefit Calculations'!G31*('Benefit Calculations'!C$4-'Benefit Calculations'!C$5)</f>
        <v>1119.635132986167</v>
      </c>
      <c r="K31" s="71">
        <f t="shared" si="3"/>
        <v>0.32088874426401193</v>
      </c>
      <c r="L31" s="56">
        <f>K31*'Assumed Values'!$C$8</f>
        <v>2409.2326919342017</v>
      </c>
      <c r="M31" s="57">
        <f t="shared" si="0"/>
        <v>387.7187020251269</v>
      </c>
      <c r="N31" s="55">
        <f>I31*'Inputs &amp; Outputs'!B$16*'Benefit Calculations'!G31*('Benefit Calculations'!D$4-'Benefit Calculations'!D$5)</f>
        <v>408.1386567467502</v>
      </c>
      <c r="O31" s="71">
        <f t="shared" si="4"/>
        <v>0.11697301843303569</v>
      </c>
      <c r="P31" s="56">
        <f>ABS(O31*'Assumed Values'!$C$7)</f>
        <v>222.83360011493298</v>
      </c>
      <c r="Q31" s="57">
        <f t="shared" si="1"/>
        <v>35.860693113368875</v>
      </c>
      <c r="T31" s="68">
        <f t="shared" si="5"/>
        <v>0.29110513457640341</v>
      </c>
      <c r="U31" s="69">
        <f>T31*'Assumed Values'!$D$8</f>
        <v>0</v>
      </c>
    </row>
    <row r="32" spans="3:21">
      <c r="F32" s="54">
        <f t="shared" si="2"/>
        <v>2046</v>
      </c>
      <c r="G32" s="63">
        <f t="shared" si="6"/>
        <v>47899.912465596673</v>
      </c>
      <c r="H32" s="62">
        <f t="shared" si="8"/>
        <v>1.1464249542763927E-2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48449.049015178825</v>
      </c>
      <c r="H33" s="62">
        <f t="shared" si="8"/>
        <v>1.1464249542763927E-2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49004.481003198438</v>
      </c>
      <c r="H34" s="62">
        <f t="shared" si="8"/>
        <v>1.1464249542763927E-2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49566.280602132741</v>
      </c>
      <c r="H35" s="62">
        <f t="shared" si="8"/>
        <v>1.1464249542763927E-2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50134.520811862247</v>
      </c>
      <c r="H36" s="62">
        <f t="shared" si="8"/>
        <v>1.1464249542763927E-2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19084.261960485208</v>
      </c>
      <c r="K37" s="55">
        <f t="shared" ref="K37:Q37" si="9">SUM(K4:K36)</f>
        <v>5.4695718947051013</v>
      </c>
      <c r="L37" s="58">
        <f t="shared" si="9"/>
        <v>41065.545785445909</v>
      </c>
      <c r="M37" s="59">
        <f t="shared" si="9"/>
        <v>13189.657982337216</v>
      </c>
      <c r="N37" s="55">
        <f t="shared" si="9"/>
        <v>6956.7529743207579</v>
      </c>
      <c r="O37" s="55">
        <f t="shared" si="9"/>
        <v>1.9938135740085767</v>
      </c>
      <c r="P37" s="55">
        <f t="shared" si="9"/>
        <v>3798.2148584863385</v>
      </c>
      <c r="Q37" s="59">
        <f t="shared" si="9"/>
        <v>1219.9315501273854</v>
      </c>
      <c r="T37" s="68">
        <f>SUM(T4:T36)</f>
        <v>4.9619081097261546</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55</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55</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55</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55</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42BF94-C7B9-4C1B-9537-879BC8192DBE}"/>
</file>

<file path=customXml/itemProps2.xml><?xml version="1.0" encoding="utf-8"?>
<ds:datastoreItem xmlns:ds="http://schemas.openxmlformats.org/officeDocument/2006/customXml" ds:itemID="{3FB55AC1-6332-49F6-AA27-917C0FE2EC22}"/>
</file>

<file path=customXml/itemProps3.xml><?xml version="1.0" encoding="utf-8"?>
<ds:datastoreItem xmlns:ds="http://schemas.openxmlformats.org/officeDocument/2006/customXml" ds:itemID="{8CAEA5E6-D6D4-424C-A56D-3DE183AF916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