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39_HW_SH288/"/>
    </mc:Choice>
  </mc:AlternateContent>
  <xr:revisionPtr revIDLastSave="0" documentId="10_ncr:100000_{9445B079-70B8-4E18-8903-D00A43F8AB5F}"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17"/>
</workbook>
</file>

<file path=xl/calcChain.xml><?xml version="1.0" encoding="utf-8"?>
<calcChain xmlns="http://schemas.openxmlformats.org/spreadsheetml/2006/main">
  <c r="B19" i="11" l="1"/>
  <c r="G11" i="19"/>
  <c r="G31" i="19"/>
  <c r="G4" i="19"/>
  <c r="C11" i="19"/>
  <c r="C10" i="19"/>
  <c r="H21" i="19" s="1"/>
  <c r="H14" i="19"/>
  <c r="C9" i="19"/>
  <c r="H5" i="19" s="1"/>
  <c r="G5" i="19" s="1"/>
  <c r="H24" i="19"/>
  <c r="H31" i="19"/>
  <c r="H23" i="19"/>
  <c r="H8" i="19"/>
  <c r="H7"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H33" i="19" l="1"/>
  <c r="H17" i="19"/>
  <c r="H26" i="19"/>
  <c r="H35" i="19"/>
  <c r="H22" i="19"/>
  <c r="H20" i="19"/>
  <c r="H29" i="19"/>
  <c r="H10" i="19"/>
  <c r="H32" i="19"/>
  <c r="G32" i="19" s="1"/>
  <c r="G33" i="19" s="1"/>
  <c r="N33" i="19" s="1"/>
  <c r="O33" i="19" s="1"/>
  <c r="P33" i="19" s="1"/>
  <c r="Q33" i="19" s="1"/>
  <c r="H34" i="19"/>
  <c r="H27" i="19"/>
  <c r="H9" i="19"/>
  <c r="H25" i="19"/>
  <c r="H19" i="19"/>
  <c r="H11" i="19"/>
  <c r="H16" i="19"/>
  <c r="H18" i="19"/>
  <c r="H36" i="19"/>
  <c r="H30" i="19"/>
  <c r="H13" i="19"/>
  <c r="H28" i="19"/>
  <c r="H15" i="19"/>
  <c r="H12" i="19"/>
  <c r="G12" i="19" s="1"/>
  <c r="H6" i="19"/>
  <c r="G6" i="19" s="1"/>
  <c r="J4" i="19"/>
  <c r="N12" i="19"/>
  <c r="O12" i="19" s="1"/>
  <c r="P12" i="19" s="1"/>
  <c r="Q12" i="19" s="1"/>
  <c r="N5" i="19"/>
  <c r="O5" i="19" s="1"/>
  <c r="P5" i="19" s="1"/>
  <c r="Q5" i="19" s="1"/>
  <c r="J12" i="19"/>
  <c r="T4" i="19"/>
  <c r="N11" i="19"/>
  <c r="O11" i="19" s="1"/>
  <c r="P11" i="19" s="1"/>
  <c r="Q11" i="19" s="1"/>
  <c r="J32" i="19"/>
  <c r="J5" i="19"/>
  <c r="K4" i="19"/>
  <c r="N31" i="19"/>
  <c r="O31" i="19" s="1"/>
  <c r="P31" i="19" s="1"/>
  <c r="Q31" i="19" s="1"/>
  <c r="J11" i="19"/>
  <c r="N4" i="19"/>
  <c r="J31" i="19"/>
  <c r="J33" i="19" l="1"/>
  <c r="K33" i="19" s="1"/>
  <c r="L33" i="19" s="1"/>
  <c r="M33" i="19" s="1"/>
  <c r="N32" i="19"/>
  <c r="O32" i="19" s="1"/>
  <c r="P32" i="19" s="1"/>
  <c r="Q32" i="19" s="1"/>
  <c r="G7" i="19"/>
  <c r="J6" i="19"/>
  <c r="N6" i="19"/>
  <c r="O6" i="19" s="1"/>
  <c r="P6" i="19" s="1"/>
  <c r="Q6" i="19" s="1"/>
  <c r="G34" i="19"/>
  <c r="G13" i="19"/>
  <c r="T11" i="19"/>
  <c r="U11" i="19" s="1"/>
  <c r="K11" i="19"/>
  <c r="L11" i="19" s="1"/>
  <c r="M11" i="19" s="1"/>
  <c r="K6" i="19"/>
  <c r="L6" i="19" s="1"/>
  <c r="M6" i="19" s="1"/>
  <c r="T6" i="19"/>
  <c r="U6" i="19" s="1"/>
  <c r="T31" i="19"/>
  <c r="U31" i="19" s="1"/>
  <c r="K31" i="19"/>
  <c r="L31" i="19" s="1"/>
  <c r="M31" i="19" s="1"/>
  <c r="U4" i="19"/>
  <c r="K5" i="19"/>
  <c r="L5" i="19" s="1"/>
  <c r="M5" i="19" s="1"/>
  <c r="T5" i="19"/>
  <c r="U5" i="19" s="1"/>
  <c r="O4" i="19"/>
  <c r="T33" i="19"/>
  <c r="U33" i="19" s="1"/>
  <c r="K32" i="19"/>
  <c r="L32" i="19" s="1"/>
  <c r="M32" i="19" s="1"/>
  <c r="T32" i="19"/>
  <c r="U32" i="19" s="1"/>
  <c r="T12" i="19"/>
  <c r="U12" i="19" s="1"/>
  <c r="K12" i="19"/>
  <c r="L12" i="19" s="1"/>
  <c r="M12" i="19" s="1"/>
  <c r="L4" i="19"/>
  <c r="G14" i="19" l="1"/>
  <c r="J13" i="19"/>
  <c r="N13" i="19"/>
  <c r="O13" i="19" s="1"/>
  <c r="P13" i="19" s="1"/>
  <c r="Q13" i="19" s="1"/>
  <c r="G35" i="19"/>
  <c r="N34" i="19"/>
  <c r="O34" i="19" s="1"/>
  <c r="P34" i="19" s="1"/>
  <c r="Q34" i="19" s="1"/>
  <c r="J34" i="19"/>
  <c r="G8" i="19"/>
  <c r="J7" i="19"/>
  <c r="N7" i="19"/>
  <c r="M4" i="19"/>
  <c r="P4" i="19"/>
  <c r="G9" i="19" l="1"/>
  <c r="N8" i="19"/>
  <c r="O8" i="19" s="1"/>
  <c r="P8" i="19" s="1"/>
  <c r="Q8" i="19" s="1"/>
  <c r="J8" i="19"/>
  <c r="G36" i="19"/>
  <c r="N35" i="19"/>
  <c r="O35" i="19" s="1"/>
  <c r="P35" i="19" s="1"/>
  <c r="Q35" i="19" s="1"/>
  <c r="J35" i="19"/>
  <c r="K13" i="19"/>
  <c r="L13" i="19" s="1"/>
  <c r="M13" i="19" s="1"/>
  <c r="T13" i="19"/>
  <c r="U13" i="19" s="1"/>
  <c r="T7" i="19"/>
  <c r="K7" i="19"/>
  <c r="K34" i="19"/>
  <c r="L34" i="19" s="1"/>
  <c r="M34" i="19" s="1"/>
  <c r="T34" i="19"/>
  <c r="U34" i="19" s="1"/>
  <c r="O7" i="19"/>
  <c r="G15" i="19"/>
  <c r="J14" i="19"/>
  <c r="N14" i="19"/>
  <c r="O14" i="19" s="1"/>
  <c r="P14" i="19" s="1"/>
  <c r="Q14" i="19" s="1"/>
  <c r="Q4" i="19"/>
  <c r="P7" i="19" l="1"/>
  <c r="K35" i="19"/>
  <c r="L35" i="19" s="1"/>
  <c r="M35" i="19" s="1"/>
  <c r="T35" i="19"/>
  <c r="U35" i="19" s="1"/>
  <c r="G16" i="19"/>
  <c r="J15" i="19"/>
  <c r="N15" i="19"/>
  <c r="O15" i="19" s="1"/>
  <c r="P15" i="19" s="1"/>
  <c r="Q15" i="19" s="1"/>
  <c r="G10" i="19"/>
  <c r="N9" i="19"/>
  <c r="J9" i="19"/>
  <c r="L7" i="19"/>
  <c r="K8" i="19"/>
  <c r="L8" i="19" s="1"/>
  <c r="M8" i="19" s="1"/>
  <c r="T8" i="19"/>
  <c r="U8" i="19" s="1"/>
  <c r="N36" i="19"/>
  <c r="O36" i="19" s="1"/>
  <c r="P36" i="19" s="1"/>
  <c r="Q36" i="19" s="1"/>
  <c r="J36" i="19"/>
  <c r="K14" i="19"/>
  <c r="L14" i="19" s="1"/>
  <c r="M14" i="19" s="1"/>
  <c r="T14" i="19"/>
  <c r="U14" i="19" s="1"/>
  <c r="U7" i="19"/>
  <c r="K36" i="19" l="1"/>
  <c r="L36" i="19" s="1"/>
  <c r="M36" i="19" s="1"/>
  <c r="T36" i="19"/>
  <c r="U36" i="19" s="1"/>
  <c r="T15" i="19"/>
  <c r="U15" i="19" s="1"/>
  <c r="K15" i="19"/>
  <c r="L15" i="19" s="1"/>
  <c r="M15" i="19" s="1"/>
  <c r="J10" i="19"/>
  <c r="N10" i="19"/>
  <c r="O10" i="19" s="1"/>
  <c r="P10" i="19" s="1"/>
  <c r="Q10" i="19" s="1"/>
  <c r="M7" i="19"/>
  <c r="K9" i="19"/>
  <c r="L9" i="19" s="1"/>
  <c r="M9" i="19" s="1"/>
  <c r="T9" i="19"/>
  <c r="G17" i="19"/>
  <c r="N16" i="19"/>
  <c r="O16" i="19" s="1"/>
  <c r="P16" i="19" s="1"/>
  <c r="Q16" i="19" s="1"/>
  <c r="J16" i="19"/>
  <c r="O9" i="19"/>
  <c r="Q7" i="19"/>
  <c r="T10" i="19" l="1"/>
  <c r="U10" i="19" s="1"/>
  <c r="K10" i="19"/>
  <c r="T16" i="19"/>
  <c r="U16" i="19" s="1"/>
  <c r="K16" i="19"/>
  <c r="L16" i="19" s="1"/>
  <c r="M16" i="19" s="1"/>
  <c r="G18" i="19"/>
  <c r="N17" i="19"/>
  <c r="O17" i="19" s="1"/>
  <c r="P17" i="19" s="1"/>
  <c r="Q17" i="19" s="1"/>
  <c r="J17" i="19"/>
  <c r="U9" i="19"/>
  <c r="P9" i="19"/>
  <c r="K17" i="19" l="1"/>
  <c r="L17" i="19" s="1"/>
  <c r="M17" i="19" s="1"/>
  <c r="T17" i="19"/>
  <c r="U17" i="19" s="1"/>
  <c r="Q9" i="19"/>
  <c r="G19" i="19"/>
  <c r="J18" i="19"/>
  <c r="N18" i="19"/>
  <c r="O18" i="19" s="1"/>
  <c r="L10" i="19"/>
  <c r="T18" i="19" l="1"/>
  <c r="K18" i="19"/>
  <c r="P18" i="19"/>
  <c r="G20" i="19"/>
  <c r="J19" i="19"/>
  <c r="N19" i="19"/>
  <c r="M10" i="19"/>
  <c r="G21" i="19" l="1"/>
  <c r="J20" i="19"/>
  <c r="N20" i="19"/>
  <c r="O20" i="19" s="1"/>
  <c r="P20" i="19" s="1"/>
  <c r="Q20" i="19" s="1"/>
  <c r="O19" i="19"/>
  <c r="K19" i="19"/>
  <c r="L19" i="19" s="1"/>
  <c r="M19" i="19" s="1"/>
  <c r="T19" i="19"/>
  <c r="U19" i="19" s="1"/>
  <c r="Q18" i="19"/>
  <c r="L18" i="19"/>
  <c r="U18" i="19"/>
  <c r="M18" i="19" l="1"/>
  <c r="P19" i="19"/>
  <c r="T20" i="19"/>
  <c r="K20" i="19"/>
  <c r="L20" i="19" s="1"/>
  <c r="M20" i="19" s="1"/>
  <c r="G22" i="19"/>
  <c r="J21" i="19"/>
  <c r="N21" i="19"/>
  <c r="O21" i="19" s="1"/>
  <c r="P21" i="19" s="1"/>
  <c r="Q21" i="19" s="1"/>
  <c r="Q19" i="19" l="1"/>
  <c r="K21" i="19"/>
  <c r="L21" i="19" s="1"/>
  <c r="M21" i="19" s="1"/>
  <c r="T21" i="19"/>
  <c r="U21" i="19" s="1"/>
  <c r="U20" i="19"/>
  <c r="G23" i="19"/>
  <c r="N22" i="19"/>
  <c r="O22" i="19" s="1"/>
  <c r="J22" i="19"/>
  <c r="G24" i="19" l="1"/>
  <c r="J23" i="19"/>
  <c r="N23" i="19"/>
  <c r="O23" i="19" s="1"/>
  <c r="P23" i="19" s="1"/>
  <c r="Q23" i="19" s="1"/>
  <c r="K22" i="19"/>
  <c r="L22" i="19" s="1"/>
  <c r="M22" i="19" s="1"/>
  <c r="T22" i="19"/>
  <c r="U22" i="19" s="1"/>
  <c r="P22" i="19"/>
  <c r="Q22" i="19" l="1"/>
  <c r="T23" i="19"/>
  <c r="U23" i="19" s="1"/>
  <c r="K23" i="19"/>
  <c r="L23" i="19" s="1"/>
  <c r="M23" i="19" s="1"/>
  <c r="G25" i="19"/>
  <c r="N24" i="19"/>
  <c r="O24" i="19" s="1"/>
  <c r="P24" i="19" s="1"/>
  <c r="Q24" i="19" s="1"/>
  <c r="J24" i="19"/>
  <c r="G26" i="19" l="1"/>
  <c r="N25" i="19"/>
  <c r="O25" i="19" s="1"/>
  <c r="P25" i="19" s="1"/>
  <c r="Q25" i="19" s="1"/>
  <c r="J25" i="19"/>
  <c r="K24" i="19"/>
  <c r="L24" i="19" s="1"/>
  <c r="M24" i="19" s="1"/>
  <c r="T24" i="19"/>
  <c r="U24" i="19" s="1"/>
  <c r="T25" i="19" l="1"/>
  <c r="U25" i="19" s="1"/>
  <c r="K25" i="19"/>
  <c r="L25" i="19" s="1"/>
  <c r="M25" i="19" s="1"/>
  <c r="G27" i="19"/>
  <c r="J26" i="19"/>
  <c r="N26" i="19"/>
  <c r="O26" i="19" s="1"/>
  <c r="P26" i="19" s="1"/>
  <c r="Q26" i="19" s="1"/>
  <c r="G28" i="19" l="1"/>
  <c r="J27" i="19"/>
  <c r="N27" i="19"/>
  <c r="O27" i="19" s="1"/>
  <c r="P27" i="19" s="1"/>
  <c r="Q27" i="19" s="1"/>
  <c r="K26" i="19"/>
  <c r="L26" i="19" s="1"/>
  <c r="M26" i="19" s="1"/>
  <c r="T26" i="19"/>
  <c r="U26" i="19" s="1"/>
  <c r="T27" i="19" l="1"/>
  <c r="U27" i="19" s="1"/>
  <c r="K27" i="19"/>
  <c r="L27" i="19" s="1"/>
  <c r="M27" i="19" s="1"/>
  <c r="G29" i="19"/>
  <c r="J28" i="19"/>
  <c r="N28" i="19"/>
  <c r="O28" i="19" s="1"/>
  <c r="P28" i="19" s="1"/>
  <c r="Q28" i="19" s="1"/>
  <c r="G30" i="19" l="1"/>
  <c r="N29" i="19"/>
  <c r="O29" i="19" s="1"/>
  <c r="P29" i="19" s="1"/>
  <c r="Q29" i="19" s="1"/>
  <c r="J29" i="19"/>
  <c r="K28" i="19"/>
  <c r="L28" i="19" s="1"/>
  <c r="M28" i="19" s="1"/>
  <c r="T28" i="19"/>
  <c r="U28" i="19" s="1"/>
  <c r="K29" i="19" l="1"/>
  <c r="L29" i="19" s="1"/>
  <c r="M29" i="19" s="1"/>
  <c r="T29" i="19"/>
  <c r="U29" i="19" s="1"/>
  <c r="J30" i="19"/>
  <c r="N30" i="19"/>
  <c r="T30" i="19" l="1"/>
  <c r="K30" i="19"/>
  <c r="J37" i="19"/>
  <c r="O30" i="19"/>
  <c r="N37" i="19"/>
  <c r="P30" i="19" l="1"/>
  <c r="O37" i="19"/>
  <c r="B38" i="11" s="1"/>
  <c r="L30" i="19"/>
  <c r="K37" i="19"/>
  <c r="B37" i="11" s="1"/>
  <c r="U30" i="19"/>
  <c r="U37" i="19" s="1"/>
  <c r="T37" i="19"/>
  <c r="M30" i="19" l="1"/>
  <c r="M37" i="19" s="1"/>
  <c r="B30" i="11" s="1"/>
  <c r="L37" i="19"/>
  <c r="Q30" i="19"/>
  <c r="Q37" i="19" s="1"/>
  <c r="B31" i="11" s="1"/>
  <c r="B34" i="11" s="1"/>
  <c r="P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<sst xmlns="http://schemas.openxmlformats.org/spreadsheetml/2006/main" count="263" uniqueCount="131">
  <si>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</si>
  <si>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</si>
  <si>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</si>
  <si>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</si>
  <si>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</si>
  <si>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</si>
  <si>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</si>
  <si>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</si>
  <si>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</si>
  <si>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</si>
  <si>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</si>
  <si>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</si>
  <si>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</si>
  <si>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</si>
  <si>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</si>
  <si>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</si>
  <si>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</si>
  <si>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</si>
  <si>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</si>
  <si>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</si>
  <si>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</si>
  <si>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</si>
  <si>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</si>
  <si>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</si>
  <si>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</si>
  <si>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</si>
  <si>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</si>
  <si>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</si>
  <si>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</si>
  <si>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</si>
  <si>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</si>
  <si>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</si>
  <si>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</si>
  <si>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</si>
  <si>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</si>
  <si>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</si>
  <si>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</si>
  <si>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</si>
  <si>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</si>
  <si>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</si>
  <si>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</si>
  <si>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</si>
  <si>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</si>
  <si>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</si>
  <si>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</si>
  <si>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</si>
  <si>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</si>
  <si>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288/CR 64 Grade Separation</t>
  </si>
  <si>
    <t>Data entered by the sponsors</t>
  </si>
  <si>
    <t>Application ID Number:</t>
  </si>
  <si>
    <t>Data populated/calculated based on inputs</t>
  </si>
  <si>
    <t>Sponsor ID Number (CSJ, etc.):</t>
  </si>
  <si>
    <t>0598-02-114</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</si>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</sst>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color rgb="FF00000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DCE6F1"/>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13" borderId="1" xfId="0" applyNumberFormat="1" applyFill="1" applyBorder="1" applyAlignment="1" applyProtection="1">
      <alignment vertical="center"/>
      <protection locked="0"/>
    </xf>
    <xf numFmtId="3" fontId="10" fillId="16" borderId="1" xfId="0" applyNumberFormat="1" applyFont="1" applyFill="1" applyBorder="1" applyProtection="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v>
      </c>
      <c r="E3" s="7" t="s">
        <v>2</v>
      </c>
      <c r="G3" s="13" t="s">
        <v>3</v>
      </c>
      <c r="H3" s="13"/>
      <c r="I3" s="13" t="s">
        <v>4</v>
      </c>
      <c r="J3" s="13" t="s">
        <v>5</v>
      </c>
    </row>
    <row r="4" spans="1:10" x14ac:dyDescent="0.25">
      <c r="A4" s="4" t="s">
        <v>6</v>
      </c>
      <c r="B4" s="5"/>
      <c r="D4" s="4" t="s">
        <v>7</v>
      </c>
      <c r="E4" s="5">
        <v>2015</v>
      </c>
      <c r="G4" s="11">
        <f>E4</f>
        <v>2015</v>
      </c>
      <c r="H4" s="11">
        <f>IF(G4&lt;2041,1,0)</f>
        <v>1</v>
      </c>
      <c r="I4" s="20">
        <f>IF($G4&lt;($G$4+$E$5),$E$17,0)*H4</f>
        <v>0</v>
      </c>
      <c r="J4" s="28" t="e">
        <f>I4*$B$18*$B$19/10^3</f>
        <v>#REF!</v>
      </c>
    </row>
    <row r="5" spans="1:10" x14ac:dyDescent="0.25">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x14ac:dyDescent="0.25">
      <c r="A6" s="4" t="s">
        <v>10</v>
      </c>
      <c r="B6" s="5">
        <v>1</v>
      </c>
      <c r="D6" s="97" t="s">
        <v>11</v>
      </c>
      <c r="E6" s="98"/>
      <c r="G6" s="11">
        <f t="shared" si="0"/>
        <v>2017</v>
      </c>
      <c r="H6" s="11">
        <f t="shared" si="1"/>
        <v>1</v>
      </c>
      <c r="I6" s="20">
        <f t="shared" si="2"/>
        <v>0</v>
      </c>
      <c r="J6" s="28" t="e">
        <f t="shared" si="3"/>
        <v>#REF!</v>
      </c>
    </row>
    <row r="7" spans="1:10" x14ac:dyDescent="0.25">
      <c r="A7" s="4" t="s">
        <v>12</v>
      </c>
      <c r="B7" s="21"/>
      <c r="D7" s="4" t="s">
        <v>13</v>
      </c>
      <c r="E7" s="8"/>
      <c r="G7" s="12">
        <f t="shared" si="0"/>
        <v>2018</v>
      </c>
      <c r="H7" s="12">
        <f t="shared" si="1"/>
        <v>1</v>
      </c>
      <c r="I7" s="20">
        <f t="shared" si="2"/>
        <v>0</v>
      </c>
      <c r="J7" s="34" t="e">
        <f t="shared" si="3"/>
        <v>#REF!</v>
      </c>
    </row>
    <row r="8" spans="1:10" x14ac:dyDescent="0.25">
      <c r="A8" s="4" t="s">
        <v>14</v>
      </c>
      <c r="B8" s="21"/>
      <c r="D8" s="4" t="s">
        <v>15</v>
      </c>
      <c r="E8" s="37">
        <v>1.1499999999999999</v>
      </c>
      <c r="G8" s="11">
        <f t="shared" si="0"/>
        <v>2019</v>
      </c>
      <c r="H8" s="11">
        <f t="shared" si="1"/>
        <v>1</v>
      </c>
      <c r="I8" s="20">
        <f t="shared" si="2"/>
        <v>0</v>
      </c>
      <c r="J8" s="28" t="e">
        <f t="shared" si="3"/>
        <v>#REF!</v>
      </c>
    </row>
    <row r="9" spans="1:10" x14ac:dyDescent="0.25">
      <c r="G9" s="12">
        <f t="shared" si="0"/>
        <v>2020</v>
      </c>
      <c r="H9" s="12">
        <f t="shared" si="1"/>
        <v>1</v>
      </c>
      <c r="I9" s="20">
        <f t="shared" si="2"/>
        <v>0</v>
      </c>
      <c r="J9" s="34" t="e">
        <f t="shared" si="3"/>
        <v>#REF!</v>
      </c>
    </row>
    <row r="10" spans="1:10" x14ac:dyDescent="0.25">
      <c r="A10" s="10" t="s">
        <v>16</v>
      </c>
      <c r="G10" s="11">
        <f t="shared" si="0"/>
        <v>2021</v>
      </c>
      <c r="H10" s="11">
        <f t="shared" si="1"/>
        <v>1</v>
      </c>
      <c r="I10" s="20">
        <f t="shared" si="2"/>
        <v>0</v>
      </c>
      <c r="J10" s="28" t="e">
        <f t="shared" si="3"/>
        <v>#REF!</v>
      </c>
    </row>
    <row r="11" spans="1:10" x14ac:dyDescent="0.25">
      <c r="A11" s="9" t="s">
        <v>17</v>
      </c>
      <c r="B11" s="35" t="e">
        <f>NPV($B$17,J4:J29)/(1+$B$17)^(E4-B16+1)</f>
        <v>#REF!</v>
      </c>
      <c r="G11" s="12">
        <f t="shared" si="0"/>
        <v>2022</v>
      </c>
      <c r="H11" s="12">
        <f t="shared" si="1"/>
        <v>1</v>
      </c>
      <c r="I11" s="20">
        <f t="shared" si="2"/>
        <v>0</v>
      </c>
      <c r="J11" s="34" t="e">
        <f t="shared" si="3"/>
        <v>#REF!</v>
      </c>
    </row>
    <row r="12" spans="1:10" x14ac:dyDescent="0.25">
      <c r="A12" s="9" t="s">
        <v>18</v>
      </c>
      <c r="B12" s="33" t="e">
        <f>B11/B7</f>
        <v>#REF!</v>
      </c>
      <c r="G12" s="11">
        <f t="shared" si="0"/>
        <v>2023</v>
      </c>
      <c r="H12" s="11">
        <f t="shared" si="1"/>
        <v>1</v>
      </c>
      <c r="I12" s="20">
        <f t="shared" si="2"/>
        <v>0</v>
      </c>
      <c r="J12" s="28" t="e">
        <f t="shared" si="3"/>
        <v>#REF!</v>
      </c>
    </row>
    <row r="13" spans="1:10" x14ac:dyDescent="0.25">
      <c r="G13" s="12">
        <f t="shared" si="0"/>
        <v>2024</v>
      </c>
      <c r="H13" s="12">
        <f t="shared" si="1"/>
        <v>1</v>
      </c>
      <c r="I13" s="20">
        <f t="shared" si="2"/>
        <v>0</v>
      </c>
      <c r="J13" s="34" t="e">
        <f t="shared" si="3"/>
        <v>#REF!</v>
      </c>
    </row>
    <row r="14" spans="1:10" x14ac:dyDescent="0.25">
      <c r="G14" s="11">
        <f>G13+1</f>
        <v>2025</v>
      </c>
      <c r="H14" s="11">
        <f t="shared" si="1"/>
        <v>1</v>
      </c>
      <c r="I14" s="20">
        <f t="shared" si="2"/>
        <v>0</v>
      </c>
      <c r="J14" s="28" t="e">
        <f t="shared" si="3"/>
        <v>#REF!</v>
      </c>
    </row>
    <row r="15" spans="1:10" x14ac:dyDescent="0.25">
      <c r="A15" s="14" t="s">
        <v>19</v>
      </c>
      <c r="G15" s="12">
        <f t="shared" si="0"/>
        <v>2026</v>
      </c>
      <c r="H15" s="12">
        <f t="shared" si="1"/>
        <v>1</v>
      </c>
      <c r="I15" s="20">
        <f t="shared" si="2"/>
        <v>0</v>
      </c>
      <c r="J15" s="34" t="e">
        <f t="shared" si="3"/>
        <v>#REF!</v>
      </c>
    </row>
    <row r="16" spans="1:10" x14ac:dyDescent="0.25">
      <c r="A16" s="15" t="s">
        <v>20</v>
      </c>
      <c r="B16" s="15" t="e">
        <f>'Assumed Values'!#REF!</f>
        <v>#REF!</v>
      </c>
      <c r="D16" s="14" t="s">
        <v>21</v>
      </c>
      <c r="E16" s="22" t="s">
        <v>2</v>
      </c>
      <c r="G16" s="11">
        <f t="shared" si="0"/>
        <v>2027</v>
      </c>
      <c r="H16" s="11">
        <f t="shared" si="1"/>
        <v>1</v>
      </c>
      <c r="I16" s="20">
        <f t="shared" si="2"/>
        <v>0</v>
      </c>
      <c r="J16" s="28" t="e">
        <f t="shared" si="3"/>
        <v>#REF!</v>
      </c>
    </row>
    <row r="17" spans="1:10" x14ac:dyDescent="0.25">
      <c r="A17" s="15" t="s">
        <v>22</v>
      </c>
      <c r="B17" s="16" t="e">
        <f>'Assumed Values'!#REF!</f>
        <v>#REF!</v>
      </c>
      <c r="D17" s="18" t="s">
        <v>23</v>
      </c>
      <c r="E17" s="19">
        <f>E7/E8</f>
        <v>0</v>
      </c>
      <c r="G17" s="12">
        <f t="shared" si="0"/>
        <v>2028</v>
      </c>
      <c r="H17" s="12">
        <f t="shared" si="1"/>
        <v>1</v>
      </c>
      <c r="I17" s="20">
        <f t="shared" si="2"/>
        <v>0</v>
      </c>
      <c r="J17" s="34" t="e">
        <f t="shared" si="3"/>
        <v>#REF!</v>
      </c>
    </row>
    <row r="18" spans="1:10" x14ac:dyDescent="0.25">
      <c r="A18" s="15" t="s">
        <v>24</v>
      </c>
      <c r="B18" s="15">
        <f>IF(B6=2,2.1, 1.1)</f>
        <v>1.1000000000000001</v>
      </c>
      <c r="G18" s="11">
        <f t="shared" si="0"/>
        <v>2029</v>
      </c>
      <c r="H18" s="11">
        <f t="shared" si="1"/>
        <v>1</v>
      </c>
      <c r="I18" s="20">
        <f t="shared" si="2"/>
        <v>0</v>
      </c>
      <c r="J18" s="28" t="e">
        <f t="shared" si="3"/>
        <v>#REF!</v>
      </c>
    </row>
    <row r="19" spans="1:10" x14ac:dyDescent="0.25">
      <c r="A19" s="15" t="s">
        <v>25</v>
      </c>
      <c r="B19" s="17" t="e">
        <f>'Assumed Values'!#REF!</f>
        <v>#REF!</v>
      </c>
      <c r="G19" s="12">
        <f t="shared" si="0"/>
        <v>2030</v>
      </c>
      <c r="H19" s="12">
        <f t="shared" si="1"/>
        <v>1</v>
      </c>
      <c r="I19" s="20">
        <f t="shared" si="2"/>
        <v>0</v>
      </c>
      <c r="J19" s="34" t="e">
        <f t="shared" si="3"/>
        <v>#REF!</v>
      </c>
    </row>
    <row r="20" spans="1:10" x14ac:dyDescent="0.25">
      <c r="A20" s="15" t="s">
        <v>26</v>
      </c>
      <c r="B20" s="15">
        <v>260</v>
      </c>
      <c r="G20" s="11">
        <f t="shared" si="0"/>
        <v>2031</v>
      </c>
      <c r="H20" s="11">
        <f t="shared" si="1"/>
        <v>1</v>
      </c>
      <c r="I20" s="20">
        <f t="shared" si="2"/>
        <v>0</v>
      </c>
      <c r="J20" s="28" t="e">
        <f t="shared" si="3"/>
        <v>#REF!</v>
      </c>
    </row>
    <row r="21" spans="1:10" x14ac:dyDescent="0.25">
      <c r="G21" s="12">
        <f t="shared" si="0"/>
        <v>2032</v>
      </c>
      <c r="H21" s="12">
        <f t="shared" si="1"/>
        <v>1</v>
      </c>
      <c r="I21" s="20">
        <f t="shared" si="2"/>
        <v>0</v>
      </c>
      <c r="J21" s="34" t="e">
        <f t="shared" si="3"/>
        <v>#REF!</v>
      </c>
    </row>
    <row r="22" spans="1:10" x14ac:dyDescent="0.25">
      <c r="G22" s="11">
        <f t="shared" si="0"/>
        <v>2033</v>
      </c>
      <c r="H22" s="11">
        <f t="shared" si="1"/>
        <v>1</v>
      </c>
      <c r="I22" s="20">
        <f t="shared" si="2"/>
        <v>0</v>
      </c>
      <c r="J22" s="28" t="e">
        <f t="shared" si="3"/>
        <v>#REF!</v>
      </c>
    </row>
    <row r="23" spans="1:10" x14ac:dyDescent="0.25">
      <c r="G23" s="12">
        <f t="shared" si="0"/>
        <v>2034</v>
      </c>
      <c r="H23" s="12">
        <f t="shared" si="1"/>
        <v>1</v>
      </c>
      <c r="I23" s="20">
        <f t="shared" si="2"/>
        <v>0</v>
      </c>
      <c r="J23" s="34" t="e">
        <f t="shared" si="3"/>
        <v>#REF!</v>
      </c>
    </row>
    <row r="24" spans="1:10" x14ac:dyDescent="0.25">
      <c r="G24" s="11">
        <f t="shared" si="0"/>
        <v>2035</v>
      </c>
      <c r="H24" s="11">
        <f t="shared" si="1"/>
        <v>1</v>
      </c>
      <c r="I24" s="20">
        <f t="shared" si="2"/>
        <v>0</v>
      </c>
      <c r="J24" s="28" t="e">
        <f t="shared" si="3"/>
        <v>#REF!</v>
      </c>
    </row>
    <row r="25" spans="1:10" x14ac:dyDescent="0.25">
      <c r="G25" s="12">
        <f t="shared" si="0"/>
        <v>2036</v>
      </c>
      <c r="H25" s="12">
        <f t="shared" si="1"/>
        <v>1</v>
      </c>
      <c r="I25" s="20">
        <f t="shared" si="2"/>
        <v>0</v>
      </c>
      <c r="J25" s="34" t="e">
        <f t="shared" ref="J25:J29" si="4">I25*$B$18*$B$19/10^3</f>
        <v>#REF!</v>
      </c>
    </row>
    <row r="26" spans="1:10" x14ac:dyDescent="0.25">
      <c r="G26" s="11">
        <f t="shared" si="0"/>
        <v>2037</v>
      </c>
      <c r="H26" s="11">
        <f t="shared" si="1"/>
        <v>1</v>
      </c>
      <c r="I26" s="20">
        <f t="shared" si="2"/>
        <v>0</v>
      </c>
      <c r="J26" s="28" t="e">
        <f t="shared" si="4"/>
        <v>#REF!</v>
      </c>
    </row>
    <row r="27" spans="1:10" x14ac:dyDescent="0.25">
      <c r="G27" s="12">
        <f t="shared" si="0"/>
        <v>2038</v>
      </c>
      <c r="H27" s="12">
        <f t="shared" si="1"/>
        <v>1</v>
      </c>
      <c r="I27" s="20">
        <f t="shared" si="2"/>
        <v>0</v>
      </c>
      <c r="J27" s="34" t="e">
        <f t="shared" si="4"/>
        <v>#REF!</v>
      </c>
    </row>
    <row r="28" spans="1:10" x14ac:dyDescent="0.25">
      <c r="G28" s="11">
        <f t="shared" si="0"/>
        <v>2039</v>
      </c>
      <c r="H28" s="11">
        <f t="shared" si="1"/>
        <v>1</v>
      </c>
      <c r="I28" s="20">
        <f t="shared" si="2"/>
        <v>0</v>
      </c>
      <c r="J28" s="28" t="e">
        <f t="shared" si="4"/>
        <v>#REF!</v>
      </c>
    </row>
    <row r="29" spans="1:10" x14ac:dyDescent="0.25">
      <c r="A29" s="23"/>
      <c r="G29" s="12">
        <f t="shared" si="0"/>
        <v>2040</v>
      </c>
      <c r="H29" s="12">
        <f t="shared" si="1"/>
        <v>1</v>
      </c>
      <c r="I29" s="20">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30</v>
      </c>
      <c r="E3" s="7" t="s">
        <v>2</v>
      </c>
      <c r="G3" s="13" t="s">
        <v>3</v>
      </c>
      <c r="H3" s="13" t="s">
        <v>31</v>
      </c>
      <c r="I3" s="13" t="s">
        <v>32</v>
      </c>
      <c r="J3" s="13" t="s">
        <v>33</v>
      </c>
      <c r="K3" s="13" t="s">
        <v>34</v>
      </c>
    </row>
    <row r="4" spans="1:11" x14ac:dyDescent="0.25">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x14ac:dyDescent="0.25">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x14ac:dyDescent="0.25">
      <c r="A6" s="4" t="s">
        <v>35</v>
      </c>
      <c r="B6" s="5">
        <v>2</v>
      </c>
      <c r="D6" s="97" t="s">
        <v>11</v>
      </c>
      <c r="E6" s="98"/>
      <c r="G6" s="11">
        <f t="shared" si="2"/>
        <v>2017</v>
      </c>
      <c r="H6" s="30" t="e">
        <f t="shared" si="0"/>
        <v>#REF!</v>
      </c>
      <c r="I6" s="28" t="e">
        <f t="shared" si="3"/>
        <v>#REF!</v>
      </c>
      <c r="J6" s="30" t="e">
        <f t="shared" si="1"/>
        <v>#REF!</v>
      </c>
      <c r="K6" s="28" t="e">
        <f t="shared" si="4"/>
        <v>#REF!</v>
      </c>
    </row>
    <row r="7" spans="1:11" x14ac:dyDescent="0.25">
      <c r="A7" s="4" t="s">
        <v>12</v>
      </c>
      <c r="B7" s="21"/>
      <c r="D7" s="4" t="s">
        <v>36</v>
      </c>
      <c r="E7" s="8"/>
      <c r="G7" s="12">
        <f t="shared" si="2"/>
        <v>2018</v>
      </c>
      <c r="H7" s="30" t="e">
        <f t="shared" si="0"/>
        <v>#REF!</v>
      </c>
      <c r="I7" s="31" t="e">
        <f t="shared" si="3"/>
        <v>#REF!</v>
      </c>
      <c r="J7" s="30" t="e">
        <f t="shared" si="1"/>
        <v>#REF!</v>
      </c>
      <c r="K7" s="31" t="e">
        <f t="shared" si="4"/>
        <v>#REF!</v>
      </c>
    </row>
    <row r="8" spans="1:11" x14ac:dyDescent="0.25">
      <c r="A8" s="4" t="s">
        <v>14</v>
      </c>
      <c r="B8" s="21"/>
      <c r="D8" s="97" t="s">
        <v>37</v>
      </c>
      <c r="E8" s="98"/>
      <c r="G8" s="11">
        <f t="shared" si="2"/>
        <v>2019</v>
      </c>
      <c r="H8" s="30" t="e">
        <f t="shared" si="0"/>
        <v>#REF!</v>
      </c>
      <c r="I8" s="28" t="e">
        <f t="shared" si="3"/>
        <v>#REF!</v>
      </c>
      <c r="J8" s="30" t="e">
        <f t="shared" si="1"/>
        <v>#REF!</v>
      </c>
      <c r="K8" s="28" t="e">
        <f t="shared" si="4"/>
        <v>#REF!</v>
      </c>
    </row>
    <row r="9" spans="1:11" x14ac:dyDescent="0.25">
      <c r="D9" s="4" t="s">
        <v>38</v>
      </c>
      <c r="E9" s="8"/>
      <c r="G9" s="12">
        <f t="shared" si="2"/>
        <v>2020</v>
      </c>
      <c r="H9" s="30" t="e">
        <f t="shared" si="0"/>
        <v>#REF!</v>
      </c>
      <c r="I9" s="31" t="e">
        <f t="shared" si="3"/>
        <v>#REF!</v>
      </c>
      <c r="J9" s="30" t="e">
        <f t="shared" si="1"/>
        <v>#REF!</v>
      </c>
      <c r="K9" s="31" t="e">
        <f t="shared" si="4"/>
        <v>#REF!</v>
      </c>
    </row>
    <row r="10" spans="1:11" x14ac:dyDescent="0.25">
      <c r="A10" s="10" t="s">
        <v>16</v>
      </c>
      <c r="D10" s="4" t="s">
        <v>39</v>
      </c>
      <c r="E10" s="8"/>
      <c r="G10" s="11">
        <f t="shared" si="2"/>
        <v>2021</v>
      </c>
      <c r="H10" s="30" t="e">
        <f t="shared" si="0"/>
        <v>#REF!</v>
      </c>
      <c r="I10" s="28" t="e">
        <f t="shared" si="3"/>
        <v>#REF!</v>
      </c>
      <c r="J10" s="30" t="e">
        <f t="shared" si="1"/>
        <v>#REF!</v>
      </c>
      <c r="K10" s="28" t="e">
        <f t="shared" si="4"/>
        <v>#REF!</v>
      </c>
    </row>
    <row r="11" spans="1:11" x14ac:dyDescent="0.25">
      <c r="A11" s="9" t="s">
        <v>40</v>
      </c>
      <c r="B11" s="32" t="e">
        <f>(NPV($B$17,K4:K24)+NPV($B$17,I4:I24))/(1+$B$17)^2</f>
        <v>#REF!</v>
      </c>
      <c r="G11" s="12">
        <f t="shared" si="2"/>
        <v>2022</v>
      </c>
      <c r="H11" s="30" t="e">
        <f t="shared" si="0"/>
        <v>#REF!</v>
      </c>
      <c r="I11" s="31" t="e">
        <f t="shared" si="3"/>
        <v>#REF!</v>
      </c>
      <c r="J11" s="30" t="e">
        <f t="shared" si="1"/>
        <v>#REF!</v>
      </c>
      <c r="K11" s="31" t="e">
        <f t="shared" si="4"/>
        <v>#REF!</v>
      </c>
    </row>
    <row r="12" spans="1:11" x14ac:dyDescent="0.25">
      <c r="A12" s="9" t="s">
        <v>18</v>
      </c>
      <c r="B12" s="33" t="e">
        <f>B11/B7</f>
        <v>#REF!</v>
      </c>
      <c r="G12" s="11">
        <f t="shared" si="2"/>
        <v>2023</v>
      </c>
      <c r="H12" s="30" t="e">
        <f t="shared" si="0"/>
        <v>#REF!</v>
      </c>
      <c r="I12" s="28" t="e">
        <f t="shared" si="3"/>
        <v>#REF!</v>
      </c>
      <c r="J12" s="30" t="e">
        <f t="shared" si="1"/>
        <v>#REF!</v>
      </c>
      <c r="K12" s="28" t="e">
        <f t="shared" si="4"/>
        <v>#REF!</v>
      </c>
    </row>
    <row r="13" spans="1:11" x14ac:dyDescent="0.25">
      <c r="A13" s="9" t="s">
        <v>41</v>
      </c>
      <c r="B13" s="32" t="e">
        <f>B7*(B17/(1-(1+B17)^(-E5))/(SUM(H4:H29)+SUM(J4:J29)))</f>
        <v>#REF!</v>
      </c>
      <c r="G13" s="12">
        <f t="shared" si="2"/>
        <v>2024</v>
      </c>
      <c r="H13" s="30" t="e">
        <f t="shared" si="0"/>
        <v>#REF!</v>
      </c>
      <c r="I13" s="31" t="e">
        <f t="shared" si="3"/>
        <v>#REF!</v>
      </c>
      <c r="J13" s="30" t="e">
        <f t="shared" si="1"/>
        <v>#REF!</v>
      </c>
      <c r="K13" s="31" t="e">
        <f t="shared" si="4"/>
        <v>#REF!</v>
      </c>
    </row>
    <row r="14" spans="1:11" x14ac:dyDescent="0.25">
      <c r="G14" s="11">
        <f>G13+1</f>
        <v>2025</v>
      </c>
      <c r="H14" s="30">
        <f t="shared" si="0"/>
        <v>0</v>
      </c>
      <c r="I14" s="28" t="e">
        <f t="shared" si="3"/>
        <v>#REF!</v>
      </c>
      <c r="J14" s="30">
        <f t="shared" si="1"/>
        <v>0</v>
      </c>
      <c r="K14" s="28" t="e">
        <f t="shared" si="4"/>
        <v>#REF!</v>
      </c>
    </row>
    <row r="15" spans="1:11" x14ac:dyDescent="0.25">
      <c r="A15" s="14" t="s">
        <v>19</v>
      </c>
      <c r="G15" s="12">
        <f t="shared" si="2"/>
        <v>2026</v>
      </c>
      <c r="H15" s="30">
        <f t="shared" si="0"/>
        <v>0</v>
      </c>
      <c r="I15" s="31" t="e">
        <f t="shared" si="3"/>
        <v>#REF!</v>
      </c>
      <c r="J15" s="30">
        <f t="shared" si="1"/>
        <v>0</v>
      </c>
      <c r="K15" s="31" t="e">
        <f t="shared" si="4"/>
        <v>#REF!</v>
      </c>
    </row>
    <row r="16" spans="1:11" x14ac:dyDescent="0.25">
      <c r="A16" s="15" t="s">
        <v>20</v>
      </c>
      <c r="B16" s="15">
        <v>2015</v>
      </c>
      <c r="D16" s="14" t="s">
        <v>21</v>
      </c>
      <c r="E16" s="22" t="s">
        <v>2</v>
      </c>
      <c r="G16" s="11">
        <f t="shared" si="2"/>
        <v>2027</v>
      </c>
      <c r="H16" s="30">
        <f t="shared" si="0"/>
        <v>0</v>
      </c>
      <c r="I16" s="28" t="e">
        <f t="shared" si="3"/>
        <v>#REF!</v>
      </c>
      <c r="J16" s="30">
        <f t="shared" si="1"/>
        <v>0</v>
      </c>
      <c r="K16" s="28" t="e">
        <f t="shared" si="4"/>
        <v>#REF!</v>
      </c>
    </row>
    <row r="17" spans="1:11" x14ac:dyDescent="0.25">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x14ac:dyDescent="0.25">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x14ac:dyDescent="0.25">
      <c r="A19" s="15" t="s">
        <v>43</v>
      </c>
      <c r="B19" s="36" t="e">
        <f>IF($B$6=2,'Assumed Values'!#REF!,0)</f>
        <v>#REF!</v>
      </c>
      <c r="G19" s="12">
        <f t="shared" si="2"/>
        <v>2030</v>
      </c>
      <c r="H19" s="30">
        <f t="shared" si="0"/>
        <v>0</v>
      </c>
      <c r="I19" s="31" t="e">
        <f t="shared" si="3"/>
        <v>#REF!</v>
      </c>
      <c r="J19" s="30">
        <f t="shared" si="1"/>
        <v>0</v>
      </c>
      <c r="K19" s="31" t="e">
        <f t="shared" si="4"/>
        <v>#REF!</v>
      </c>
    </row>
    <row r="20" spans="1:11" x14ac:dyDescent="0.25">
      <c r="A20" s="15" t="s">
        <v>44</v>
      </c>
      <c r="B20" s="29" t="e">
        <f>'Assumed Values'!#REF!</f>
        <v>#REF!</v>
      </c>
      <c r="G20" s="11">
        <f t="shared" si="2"/>
        <v>2031</v>
      </c>
      <c r="H20" s="30">
        <f t="shared" si="0"/>
        <v>0</v>
      </c>
      <c r="I20" s="28" t="e">
        <f t="shared" si="3"/>
        <v>#REF!</v>
      </c>
      <c r="J20" s="30">
        <f t="shared" si="1"/>
        <v>0</v>
      </c>
      <c r="K20" s="28" t="e">
        <f t="shared" si="4"/>
        <v>#REF!</v>
      </c>
    </row>
    <row r="21" spans="1:11" x14ac:dyDescent="0.25">
      <c r="A21" s="15" t="s">
        <v>45</v>
      </c>
      <c r="B21" s="29" t="e">
        <f>'Assumed Values'!#REF!</f>
        <v>#REF!</v>
      </c>
      <c r="G21" s="12">
        <f t="shared" si="2"/>
        <v>2032</v>
      </c>
      <c r="H21" s="30">
        <f t="shared" si="0"/>
        <v>0</v>
      </c>
      <c r="I21" s="31" t="e">
        <f t="shared" si="3"/>
        <v>#REF!</v>
      </c>
      <c r="J21" s="30">
        <f t="shared" si="1"/>
        <v>0</v>
      </c>
      <c r="K21" s="31" t="e">
        <f t="shared" si="4"/>
        <v>#REF!</v>
      </c>
    </row>
    <row r="22" spans="1:11" x14ac:dyDescent="0.25">
      <c r="A22" s="15" t="s">
        <v>26</v>
      </c>
      <c r="B22" s="15">
        <v>260</v>
      </c>
      <c r="G22" s="11">
        <f t="shared" si="2"/>
        <v>2033</v>
      </c>
      <c r="H22" s="30">
        <f t="shared" si="0"/>
        <v>0</v>
      </c>
      <c r="I22" s="28" t="e">
        <f t="shared" si="3"/>
        <v>#REF!</v>
      </c>
      <c r="J22" s="30">
        <f t="shared" si="1"/>
        <v>0</v>
      </c>
      <c r="K22" s="28" t="e">
        <f t="shared" si="4"/>
        <v>#REF!</v>
      </c>
    </row>
    <row r="23" spans="1:11" x14ac:dyDescent="0.25">
      <c r="G23" s="12">
        <f t="shared" si="2"/>
        <v>2034</v>
      </c>
      <c r="H23" s="30">
        <f t="shared" si="0"/>
        <v>0</v>
      </c>
      <c r="I23" s="31" t="e">
        <f t="shared" si="3"/>
        <v>#REF!</v>
      </c>
      <c r="J23" s="30">
        <f t="shared" si="1"/>
        <v>0</v>
      </c>
      <c r="K23" s="31" t="e">
        <f t="shared" si="4"/>
        <v>#REF!</v>
      </c>
    </row>
    <row r="24" spans="1:11" x14ac:dyDescent="0.25">
      <c r="G24" s="11">
        <f t="shared" si="2"/>
        <v>2035</v>
      </c>
      <c r="H24" s="30">
        <f t="shared" si="0"/>
        <v>0</v>
      </c>
      <c r="I24" s="28" t="e">
        <f t="shared" si="3"/>
        <v>#REF!</v>
      </c>
      <c r="J24" s="30">
        <f t="shared" si="1"/>
        <v>0</v>
      </c>
      <c r="K24" s="28" t="e">
        <f t="shared" si="4"/>
        <v>#REF!</v>
      </c>
    </row>
    <row r="25" spans="1:11" x14ac:dyDescent="0.25">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1">
        <f t="shared" si="2"/>
        <v>2037</v>
      </c>
      <c r="H26" s="30">
        <f t="shared" si="5"/>
        <v>0</v>
      </c>
      <c r="I26" s="28" t="e">
        <f t="shared" si="6"/>
        <v>#REF!</v>
      </c>
      <c r="J26" s="30">
        <f t="shared" si="7"/>
        <v>0</v>
      </c>
      <c r="K26" s="28" t="e">
        <f t="shared" si="8"/>
        <v>#REF!</v>
      </c>
    </row>
    <row r="27" spans="1:11" x14ac:dyDescent="0.25">
      <c r="G27" s="12">
        <f t="shared" si="2"/>
        <v>2038</v>
      </c>
      <c r="H27" s="30">
        <f t="shared" si="5"/>
        <v>0</v>
      </c>
      <c r="I27" s="31" t="e">
        <f t="shared" si="6"/>
        <v>#REF!</v>
      </c>
      <c r="J27" s="30">
        <f t="shared" si="7"/>
        <v>0</v>
      </c>
      <c r="K27" s="31" t="e">
        <f t="shared" si="8"/>
        <v>#REF!</v>
      </c>
    </row>
    <row r="28" spans="1:11" x14ac:dyDescent="0.25">
      <c r="G28" s="11">
        <f t="shared" si="2"/>
        <v>2039</v>
      </c>
      <c r="H28" s="30">
        <f t="shared" si="5"/>
        <v>0</v>
      </c>
      <c r="I28" s="28" t="e">
        <f t="shared" si="6"/>
        <v>#REF!</v>
      </c>
      <c r="J28" s="30">
        <f t="shared" si="7"/>
        <v>0</v>
      </c>
      <c r="K28" s="28" t="e">
        <f t="shared" si="8"/>
        <v>#REF!</v>
      </c>
    </row>
    <row r="29" spans="1:11" x14ac:dyDescent="0.25">
      <c r="G29" s="12">
        <f t="shared" si="2"/>
        <v>2040</v>
      </c>
      <c r="H29" s="30">
        <f>IF($G29&lt;($G$4+$E$5),$E$17,0)</f>
        <v>0</v>
      </c>
      <c r="I29" s="31" t="e">
        <f t="shared" si="6"/>
        <v>#REF!</v>
      </c>
      <c r="J29" s="30">
        <f>IF($G29&lt;($G$4+$E$5),$E$18,0)</f>
        <v>0</v>
      </c>
      <c r="K29" s="31" t="e">
        <f t="shared" si="8"/>
        <v>#REF!</v>
      </c>
    </row>
    <row r="31" spans="1:11" x14ac:dyDescent="0.25">
      <c r="A31" s="23"/>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0" zoomScaleNormal="100" workbookViewId="0">
      <selection activeCell="B25" sqref="B25"/>
    </sheetView>
  </sheetViews>
  <sheetFormatPr defaultColWidth="9.140625" defaultRowHeight="15" x14ac:dyDescent="0.25"/>
  <cols>
    <col min="1" max="1" width="57" style="49" customWidth="1"/>
    <col min="2" max="2" width="16" style="49" customWidth="1"/>
    <col min="3" max="3" width="5.28515625" style="49" customWidth="1"/>
    <col min="4" max="4" width="5.7109375" style="49" customWidth="1"/>
    <col min="5" max="16384" width="9.140625" style="49"/>
  </cols>
  <sheetData>
    <row r="3" spans="1:5" ht="18.75" x14ac:dyDescent="0.3">
      <c r="A3" s="79" t="s">
        <v>46</v>
      </c>
      <c r="B3" s="80"/>
      <c r="C3" s="80"/>
    </row>
    <row r="5" spans="1:5" ht="30" customHeight="1" x14ac:dyDescent="0.25">
      <c r="A5" s="81" t="s">
        <v>0</v>
      </c>
    </row>
    <row r="6" spans="1:5" x14ac:dyDescent="0.25">
      <c r="A6" s="5" t="s">
        <v>6</v>
      </c>
      <c r="B6" s="5" t="s">
        <v>47</v>
      </c>
      <c r="D6" s="5"/>
      <c r="E6" s="49" t="s">
        <v>48</v>
      </c>
    </row>
    <row r="7" spans="1:5" x14ac:dyDescent="0.25">
      <c r="A7" s="5" t="s">
        <v>49</v>
      </c>
      <c r="B7" s="5"/>
      <c r="D7" s="78"/>
      <c r="E7" s="49" t="s">
        <v>50</v>
      </c>
    </row>
    <row r="8" spans="1:5" x14ac:dyDescent="0.25">
      <c r="A8" s="5" t="s">
        <v>51</v>
      </c>
      <c r="B8" s="5" t="s">
        <v>52</v>
      </c>
      <c r="D8" s="82"/>
      <c r="E8" s="49" t="s">
        <v>53</v>
      </c>
    </row>
    <row r="9" spans="1:5" x14ac:dyDescent="0.25">
      <c r="A9" s="5" t="s">
        <v>54</v>
      </c>
      <c r="B9" s="83" t="s">
        <v>55</v>
      </c>
      <c r="D9" s="84"/>
      <c r="E9" s="49" t="s">
        <v>56</v>
      </c>
    </row>
    <row r="12" spans="1:5" x14ac:dyDescent="0.25">
      <c r="A12" s="81" t="s">
        <v>57</v>
      </c>
    </row>
    <row r="13" spans="1:5" x14ac:dyDescent="0.25">
      <c r="A13" s="5" t="s">
        <v>58</v>
      </c>
      <c r="B13" s="5">
        <v>2023</v>
      </c>
    </row>
    <row r="14" spans="1:5" x14ac:dyDescent="0.25">
      <c r="A14" s="5" t="s">
        <v>59</v>
      </c>
      <c r="B14" s="5" t="s">
        <v>60</v>
      </c>
    </row>
    <row r="15" spans="1:5" x14ac:dyDescent="0.25">
      <c r="A15" s="85" t="s">
        <v>61</v>
      </c>
      <c r="B15" s="8" t="s">
        <v>62</v>
      </c>
    </row>
    <row r="16" spans="1:5" x14ac:dyDescent="0.25">
      <c r="A16" s="85" t="s">
        <v>63</v>
      </c>
      <c r="B16" s="8">
        <v>1.89</v>
      </c>
    </row>
    <row r="17" spans="1:2" x14ac:dyDescent="0.25">
      <c r="A17" s="86" t="s">
        <v>64</v>
      </c>
      <c r="B17" s="8">
        <v>61</v>
      </c>
    </row>
    <row r="18" spans="1:2" x14ac:dyDescent="0.25">
      <c r="A18" s="86" t="s">
        <v>65</v>
      </c>
      <c r="B18" s="8">
        <v>56</v>
      </c>
    </row>
    <row r="19" spans="1:2" x14ac:dyDescent="0.25">
      <c r="A19" s="76" t="s">
        <v>66</v>
      </c>
      <c r="B19" s="77">
        <f>VLOOKUP(B14,'Service Life'!C6:D8,2,FALSE)</f>
        <v>20</v>
      </c>
    </row>
    <row r="21" spans="1:2" x14ac:dyDescent="0.25">
      <c r="A21" s="81" t="s">
        <v>67</v>
      </c>
    </row>
    <row r="22" spans="1:2" ht="20.25" customHeight="1" x14ac:dyDescent="0.25">
      <c r="A22" s="86" t="s">
        <v>68</v>
      </c>
      <c r="B22" s="96">
        <v>61486</v>
      </c>
    </row>
    <row r="23" spans="1:2" ht="30" x14ac:dyDescent="0.25">
      <c r="A23" s="94" t="s">
        <v>69</v>
      </c>
      <c r="B23" s="95">
        <v>64544</v>
      </c>
    </row>
    <row r="24" spans="1:2" ht="30" x14ac:dyDescent="0.25">
      <c r="A24" s="94" t="s">
        <v>70</v>
      </c>
      <c r="B24" s="95">
        <v>73054</v>
      </c>
    </row>
    <row r="27" spans="1:2" ht="18.75" x14ac:dyDescent="0.3">
      <c r="A27" s="79" t="s">
        <v>71</v>
      </c>
      <c r="B27" s="80"/>
    </row>
    <row r="29" spans="1:2" x14ac:dyDescent="0.25">
      <c r="A29" s="87" t="s">
        <v>72</v>
      </c>
    </row>
    <row r="30" spans="1:2" x14ac:dyDescent="0.25">
      <c r="A30" s="84" t="s">
        <v>73</v>
      </c>
      <c r="B30" s="35">
        <f>'Benefit Calculations'!M37</f>
        <v>5965.4026950807502</v>
      </c>
    </row>
    <row r="31" spans="1:2" x14ac:dyDescent="0.25">
      <c r="A31" s="84" t="s">
        <v>74</v>
      </c>
      <c r="B31" s="35">
        <f>'Benefit Calculations'!Q37</f>
        <v>158.37183359830968</v>
      </c>
    </row>
    <row r="32" spans="1:2" x14ac:dyDescent="0.25">
      <c r="B32" s="88"/>
    </row>
    <row r="33" spans="1:9" x14ac:dyDescent="0.25">
      <c r="A33" s="87" t="s">
        <v>75</v>
      </c>
      <c r="B33" s="88"/>
    </row>
    <row r="34" spans="1:9" x14ac:dyDescent="0.25">
      <c r="A34" s="84" t="s">
        <v>76</v>
      </c>
      <c r="B34" s="35">
        <f>$B$30+$B$31</f>
        <v>6123.7745286790596</v>
      </c>
    </row>
    <row r="35" spans="1:9" x14ac:dyDescent="0.25">
      <c r="I35" s="89"/>
    </row>
    <row r="36" spans="1:9" x14ac:dyDescent="0.25">
      <c r="A36" s="87" t="s">
        <v>77</v>
      </c>
    </row>
    <row r="37" spans="1:9" x14ac:dyDescent="0.25">
      <c r="A37" s="84" t="s">
        <v>78</v>
      </c>
      <c r="B37" s="91">
        <f>'Benefit Calculations'!K37</f>
        <v>1.9880367151404872</v>
      </c>
    </row>
    <row r="38" spans="1:9" x14ac:dyDescent="0.25">
      <c r="A38" s="84" t="s">
        <v>79</v>
      </c>
      <c r="B38" s="91">
        <f>'Benefit Calculations'!O37</f>
        <v>0.20801366383163453</v>
      </c>
    </row>
    <row r="40" spans="1:9" x14ac:dyDescent="0.25">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selection activeCell="M37" sqref="M37"/>
    </sheetView>
  </sheetViews>
  <sheetFormatPr defaultRowHeight="15" x14ac:dyDescent="0.2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80</v>
      </c>
      <c r="G2"/>
      <c r="H2"/>
      <c r="I2"/>
      <c r="K2" s="1"/>
      <c r="L2" s="38"/>
    </row>
    <row r="3" spans="2:21" ht="41.45" customHeight="1" x14ac:dyDescent="0.25">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x14ac:dyDescent="0.25">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6.6291801631500002E-2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1.16529995576E-2</v>
      </c>
      <c r="F4" s="54">
        <v>2018</v>
      </c>
      <c r="G4" s="63">
        <f>'Inputs &amp; Outputs'!B22</f>
        <v>61486</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x14ac:dyDescent="0.25">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6.3552699983099994E-2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1.13663999364E-2</v>
      </c>
      <c r="F5" s="54">
        <f t="shared" ref="F5:F36" si="2">F4+1</f>
        <v>2019</v>
      </c>
      <c r="G5" s="63">
        <f>G4+G4*H5</f>
        <v>61913.822430637789</v>
      </c>
      <c r="H5" s="62">
        <f>$C$9</f>
        <v>6.9580462322771375E-3</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x14ac:dyDescent="0.25">
      <c r="F6" s="54">
        <f t="shared" si="2"/>
        <v>2020</v>
      </c>
      <c r="G6" s="63">
        <f t="shared" ref="G6:G36" si="6">G5+G5*H6</f>
        <v>62344.621669527165</v>
      </c>
      <c r="H6" s="62">
        <f t="shared" ref="H6:H11" si="7">$C$9</f>
        <v>6.9580462322771375E-3</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x14ac:dyDescent="0.25">
      <c r="F7" s="54">
        <f t="shared" si="2"/>
        <v>2021</v>
      </c>
      <c r="G7" s="63">
        <f t="shared" si="6"/>
        <v>62778.418429437559</v>
      </c>
      <c r="H7" s="62">
        <f t="shared" si="7"/>
        <v>6.9580462322771375E-3</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x14ac:dyDescent="0.25">
      <c r="B8" s="14" t="s">
        <v>21</v>
      </c>
      <c r="F8" s="54">
        <f t="shared" si="2"/>
        <v>2022</v>
      </c>
      <c r="G8" s="63">
        <f t="shared" si="6"/>
        <v>63215.233567258823</v>
      </c>
      <c r="H8" s="62">
        <f t="shared" si="7"/>
        <v>6.9580462322771375E-3</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x14ac:dyDescent="0.25">
      <c r="B9" s="15" t="s">
        <v>98</v>
      </c>
      <c r="C9" s="53">
        <f>('Inputs &amp; Outputs'!B23/'Inputs &amp; Outputs'!B22)^(1/(2025-2018))-1</f>
        <v>6.9580462322771375E-3</v>
      </c>
      <c r="F9" s="54">
        <f t="shared" si="2"/>
        <v>2023</v>
      </c>
      <c r="G9" s="63">
        <f t="shared" si="6"/>
        <v>63655.088085004005</v>
      </c>
      <c r="H9" s="62">
        <f t="shared" si="7"/>
        <v>6.9580462322771375E-3</v>
      </c>
      <c r="I9" s="54">
        <f>IF(AND(F9&gt;='Inputs &amp; Outputs'!B$13,F9&lt;'Inputs &amp; Outputs'!B$13+'Inputs &amp; Outputs'!B$19),1,0)</f>
        <v>1</v>
      </c>
      <c r="J9" s="55">
        <f>I9*'Inputs &amp; Outputs'!B$16*'Benefit Calculations'!G9*('Benefit Calculations'!C$4-'Benefit Calculations'!C$5)</f>
        <v>329.53616016806933</v>
      </c>
      <c r="K9" s="71">
        <f t="shared" si="3"/>
        <v>9.4445450585215376E-2</v>
      </c>
      <c r="L9" s="56">
        <f>K9*'Assumed Values'!$C$8</f>
        <v>709.09644299379704</v>
      </c>
      <c r="M9" s="57">
        <f t="shared" si="0"/>
        <v>505.57596377560617</v>
      </c>
      <c r="N9" s="55">
        <f>I9*'Inputs &amp; Outputs'!B$16*'Benefit Calculations'!G9*('Benefit Calculations'!D$4-'Benefit Calculations'!D$5)</f>
        <v>34.480260610641892</v>
      </c>
      <c r="O9" s="71">
        <f t="shared" si="4"/>
        <v>9.8820831923478493E-3</v>
      </c>
      <c r="P9" s="56">
        <f>ABS(O9*'Assumed Values'!$C$7)</f>
        <v>18.825368481422654</v>
      </c>
      <c r="Q9" s="57">
        <f t="shared" si="1"/>
        <v>13.422227550941805</v>
      </c>
      <c r="T9" s="68">
        <f t="shared" si="5"/>
        <v>8.5679401643698028E-2</v>
      </c>
      <c r="U9" s="69">
        <f>T9*'Assumed Values'!$D$8</f>
        <v>0</v>
      </c>
    </row>
    <row r="10" spans="2:21" x14ac:dyDescent="0.25">
      <c r="B10" s="15" t="s">
        <v>99</v>
      </c>
      <c r="C10" s="53">
        <f>('Inputs &amp; Outputs'!B24/'Inputs &amp; Outputs'!B23)^(1/(2045-2020))-1</f>
        <v>4.9663609684456045E-3</v>
      </c>
      <c r="F10" s="54">
        <f t="shared" si="2"/>
        <v>2024</v>
      </c>
      <c r="G10" s="63">
        <f t="shared" si="6"/>
        <v>64098.003130819139</v>
      </c>
      <c r="H10" s="62">
        <f t="shared" si="7"/>
        <v>6.9580462322771375E-3</v>
      </c>
      <c r="I10" s="54">
        <f>IF(AND(F10&gt;='Inputs &amp; Outputs'!B$13,F10&lt;'Inputs &amp; Outputs'!B$13+'Inputs &amp; Outputs'!B$19),1,0)</f>
        <v>1</v>
      </c>
      <c r="J10" s="55">
        <f>I10*'Inputs &amp; Outputs'!B$16*'Benefit Calculations'!G10*('Benefit Calculations'!C$4-'Benefit Calculations'!C$5)</f>
        <v>331.82908800572585</v>
      </c>
      <c r="K10" s="71">
        <f t="shared" si="3"/>
        <v>9.5102606396815559E-2</v>
      </c>
      <c r="L10" s="56">
        <f>K10*'Assumed Values'!$C$8</f>
        <v>714.03036882729123</v>
      </c>
      <c r="M10" s="57">
        <f t="shared" si="0"/>
        <v>475.78858383690186</v>
      </c>
      <c r="N10" s="55">
        <f>I10*'Inputs &amp; Outputs'!B$16*'Benefit Calculations'!G10*('Benefit Calculations'!D$4-'Benefit Calculations'!D$5)</f>
        <v>34.720175858071705</v>
      </c>
      <c r="O10" s="71">
        <f t="shared" si="4"/>
        <v>9.9508431840714152E-3</v>
      </c>
      <c r="P10" s="56">
        <f>ABS(O10*'Assumed Values'!$C$7)</f>
        <v>18.956356265656048</v>
      </c>
      <c r="Q10" s="57">
        <f t="shared" si="1"/>
        <v>12.631420589515331</v>
      </c>
      <c r="T10" s="68">
        <f t="shared" si="5"/>
        <v>8.6275562881488715E-2</v>
      </c>
      <c r="U10" s="69">
        <f>T10*'Assumed Values'!$D$8</f>
        <v>0</v>
      </c>
    </row>
    <row r="11" spans="2:21" x14ac:dyDescent="0.25">
      <c r="B11" s="15" t="s">
        <v>100</v>
      </c>
      <c r="C11" s="53">
        <f>('Inputs &amp; Outputs'!B24/'Inputs &amp; Outputs'!B22)^(1/(2045-2018))-1</f>
        <v>6.4052183489613501E-3</v>
      </c>
      <c r="F11" s="54">
        <f t="shared" si="2"/>
        <v>2025</v>
      </c>
      <c r="G11" s="63">
        <f>'Inputs &amp; Outputs'!$B$23</f>
        <v>64544</v>
      </c>
      <c r="H11" s="62">
        <f t="shared" si="7"/>
        <v>6.9580462322771375E-3</v>
      </c>
      <c r="I11" s="54">
        <f>IF(AND(F11&gt;='Inputs &amp; Outputs'!B$13,F11&lt;'Inputs &amp; Outputs'!B$13+'Inputs &amp; Outputs'!B$19),1,0)</f>
        <v>1</v>
      </c>
      <c r="J11" s="55">
        <f>I11*'Inputs &amp; Outputs'!B$16*'Benefit Calculations'!G11*('Benefit Calculations'!C$4-'Benefit Calculations'!C$5)</f>
        <v>334.13797014128392</v>
      </c>
      <c r="K11" s="71">
        <f t="shared" si="3"/>
        <v>9.5764334728934614E-2</v>
      </c>
      <c r="L11" s="56">
        <f>K11*'Assumed Values'!$C$8</f>
        <v>718.99862514484107</v>
      </c>
      <c r="M11" s="57">
        <f t="shared" si="0"/>
        <v>447.75620822432563</v>
      </c>
      <c r="N11" s="55">
        <f>I11*'Inputs &amp; Outputs'!B$16*'Benefit Calculations'!G11*('Benefit Calculations'!D$4-'Benefit Calculations'!D$5)</f>
        <v>34.961760446884945</v>
      </c>
      <c r="O11" s="71">
        <f t="shared" si="4"/>
        <v>1.002008161099632E-2</v>
      </c>
      <c r="P11" s="56">
        <f>ABS(O11*'Assumed Values'!$C$7)</f>
        <v>19.088255468947988</v>
      </c>
      <c r="Q11" s="57">
        <f t="shared" si="1"/>
        <v>11.887206166314494</v>
      </c>
      <c r="T11" s="68">
        <f t="shared" si="5"/>
        <v>8.687587223673382E-2</v>
      </c>
      <c r="U11" s="69">
        <f>T11*'Assumed Values'!$D$8</f>
        <v>0</v>
      </c>
    </row>
    <row r="12" spans="2:21" x14ac:dyDescent="0.25">
      <c r="C12" s="38"/>
      <c r="F12" s="54">
        <f t="shared" si="2"/>
        <v>2026</v>
      </c>
      <c r="G12" s="63">
        <f t="shared" si="6"/>
        <v>64864.548802347352</v>
      </c>
      <c r="H12" s="62">
        <f>$C$10</f>
        <v>4.9663609684456045E-3</v>
      </c>
      <c r="I12" s="54">
        <f>IF(AND(F12&gt;='Inputs &amp; Outputs'!B$13,F12&lt;'Inputs &amp; Outputs'!B$13+'Inputs &amp; Outputs'!B$19),1,0)</f>
        <v>1</v>
      </c>
      <c r="J12" s="55">
        <f>I12*'Inputs &amp; Outputs'!B$16*'Benefit Calculations'!G12*('Benefit Calculations'!C$4-'Benefit Calculations'!C$5)</f>
        <v>335.79741991426926</v>
      </c>
      <c r="K12" s="71">
        <f t="shared" si="3"/>
        <v>9.6239934983101558E-2</v>
      </c>
      <c r="L12" s="56">
        <f>K12*'Assumed Values'!$C$8</f>
        <v>722.5694318531265</v>
      </c>
      <c r="M12" s="57">
        <f t="shared" si="0"/>
        <v>420.54198801890669</v>
      </c>
      <c r="N12" s="55">
        <f>I12*'Inputs &amp; Outputs'!B$16*'Benefit Calculations'!G12*('Benefit Calculations'!D$4-'Benefit Calculations'!D$5)</f>
        <v>35.135393169356504</v>
      </c>
      <c r="O12" s="71">
        <f t="shared" si="4"/>
        <v>1.0069844953209813E-2</v>
      </c>
      <c r="P12" s="56">
        <f>ABS(O12*'Assumed Values'!$C$7)</f>
        <v>19.183054635864693</v>
      </c>
      <c r="Q12" s="57">
        <f t="shared" si="1"/>
        <v>11.164712451441819</v>
      </c>
      <c r="T12" s="68">
        <f t="shared" si="5"/>
        <v>8.7307329177710002E-2</v>
      </c>
      <c r="U12" s="69">
        <f>T12*'Assumed Values'!$D$8</f>
        <v>0</v>
      </c>
    </row>
    <row r="13" spans="2:21" x14ac:dyDescent="0.25">
      <c r="C13" s="38"/>
      <c r="F13" s="54">
        <f t="shared" si="2"/>
        <v>2027</v>
      </c>
      <c r="G13" s="63">
        <f t="shared" si="6"/>
        <v>65186.689565755165</v>
      </c>
      <c r="H13" s="62">
        <f t="shared" ref="H13:H36" si="8">$C$10</f>
        <v>4.9663609684456045E-3</v>
      </c>
      <c r="I13" s="54">
        <f>IF(AND(F13&gt;='Inputs &amp; Outputs'!B$13,F13&lt;'Inputs &amp; Outputs'!B$13+'Inputs &amp; Outputs'!B$19),1,0)</f>
        <v>1</v>
      </c>
      <c r="J13" s="55">
        <f>I13*'Inputs &amp; Outputs'!B$16*'Benefit Calculations'!G13*('Benefit Calculations'!C$4-'Benefit Calculations'!C$5)</f>
        <v>337.46511111383614</v>
      </c>
      <c r="K13" s="71">
        <f t="shared" si="3"/>
        <v>9.6717897239807352E-2</v>
      </c>
      <c r="L13" s="56">
        <f>K13*'Assumed Values'!$C$8</f>
        <v>726.15797247647356</v>
      </c>
      <c r="M13" s="57">
        <f t="shared" si="0"/>
        <v>394.981823676445</v>
      </c>
      <c r="N13" s="55">
        <f>I13*'Inputs &amp; Outputs'!B$16*'Benefit Calculations'!G13*('Benefit Calculations'!D$4-'Benefit Calculations'!D$5)</f>
        <v>35.309888214603781</v>
      </c>
      <c r="O13" s="71">
        <f t="shared" si="4"/>
        <v>1.0119855438143732E-2</v>
      </c>
      <c r="P13" s="56">
        <f>ABS(O13*'Assumed Values'!$C$7)</f>
        <v>19.278324609663809</v>
      </c>
      <c r="Q13" s="57">
        <f t="shared" si="1"/>
        <v>10.486131255686519</v>
      </c>
      <c r="T13" s="68">
        <f t="shared" si="5"/>
        <v>8.7740928889597405E-2</v>
      </c>
      <c r="U13" s="69">
        <f>T13*'Assumed Values'!$D$8</f>
        <v>0</v>
      </c>
    </row>
    <row r="14" spans="2:21" x14ac:dyDescent="0.25">
      <c r="C14" s="38"/>
      <c r="F14" s="54">
        <f t="shared" si="2"/>
        <v>2028</v>
      </c>
      <c r="G14" s="63">
        <f t="shared" si="6"/>
        <v>65510.430196476715</v>
      </c>
      <c r="H14" s="62">
        <f t="shared" si="8"/>
        <v>4.9663609684456045E-3</v>
      </c>
      <c r="I14" s="54">
        <f>IF(AND(F14&gt;='Inputs &amp; Outputs'!B$13,F14&lt;'Inputs &amp; Outputs'!B$13+'Inputs &amp; Outputs'!B$19),1,0)</f>
        <v>1</v>
      </c>
      <c r="J14" s="55">
        <f>I14*'Inputs &amp; Outputs'!B$16*'Benefit Calculations'!G14*('Benefit Calculations'!C$4-'Benefit Calculations'!C$5)</f>
        <v>339.14108466988409</v>
      </c>
      <c r="K14" s="71">
        <f t="shared" si="3"/>
        <v>9.7198233229609271E-2</v>
      </c>
      <c r="L14" s="56">
        <f>K14*'Assumed Values'!$C$8</f>
        <v>729.76433508790637</v>
      </c>
      <c r="M14" s="57">
        <f t="shared" si="0"/>
        <v>370.97518316710023</v>
      </c>
      <c r="N14" s="55">
        <f>I14*'Inputs &amp; Outputs'!B$16*'Benefit Calculations'!G14*('Benefit Calculations'!D$4-'Benefit Calculations'!D$5)</f>
        <v>35.485249865232973</v>
      </c>
      <c r="O14" s="71">
        <f t="shared" si="4"/>
        <v>1.0170114293198043E-2</v>
      </c>
      <c r="P14" s="56">
        <f>ABS(O14*'Assumed Values'!$C$7)</f>
        <v>19.374067728542272</v>
      </c>
      <c r="Q14" s="57">
        <f t="shared" si="1"/>
        <v>9.848793615574543</v>
      </c>
      <c r="T14" s="68">
        <f t="shared" si="5"/>
        <v>8.8176682014169866E-2</v>
      </c>
      <c r="U14" s="69">
        <f>T14*'Assumed Values'!$D$8</f>
        <v>0</v>
      </c>
    </row>
    <row r="15" spans="2:21" x14ac:dyDescent="0.25">
      <c r="C15" s="1"/>
      <c r="F15" s="54">
        <f t="shared" si="2"/>
        <v>2029</v>
      </c>
      <c r="G15" s="63">
        <f t="shared" si="6"/>
        <v>65835.778640030578</v>
      </c>
      <c r="H15" s="62">
        <f t="shared" si="8"/>
        <v>4.9663609684456045E-3</v>
      </c>
      <c r="I15" s="54">
        <f>IF(AND(F15&gt;='Inputs &amp; Outputs'!B$13,F15&lt;'Inputs &amp; Outputs'!B$13+'Inputs &amp; Outputs'!B$19),1,0)</f>
        <v>1</v>
      </c>
      <c r="J15" s="55">
        <f>I15*'Inputs &amp; Outputs'!B$16*'Benefit Calculations'!G15*('Benefit Calculations'!C$4-'Benefit Calculations'!C$5)</f>
        <v>340.82538171558497</v>
      </c>
      <c r="K15" s="71">
        <f t="shared" si="3"/>
        <v>9.7680954741322698E-2</v>
      </c>
      <c r="L15" s="56">
        <f>K15*'Assumed Values'!$C$8</f>
        <v>733.38860819785077</v>
      </c>
      <c r="M15" s="57">
        <f t="shared" si="0"/>
        <v>348.42764470751706</v>
      </c>
      <c r="N15" s="55">
        <f>I15*'Inputs &amp; Outputs'!B$16*'Benefit Calculations'!G15*('Benefit Calculations'!D$4-'Benefit Calculations'!D$5)</f>
        <v>35.661482425119203</v>
      </c>
      <c r="O15" s="71">
        <f t="shared" si="4"/>
        <v>1.0220622751868412E-2</v>
      </c>
      <c r="P15" s="56">
        <f>ABS(O15*'Assumed Values'!$C$7)</f>
        <v>19.470286342309326</v>
      </c>
      <c r="Q15" s="57">
        <f t="shared" si="1"/>
        <v>9.2501927848347734</v>
      </c>
      <c r="T15" s="68">
        <f t="shared" si="5"/>
        <v>8.8614599246052098E-2</v>
      </c>
      <c r="U15" s="69">
        <f>T15*'Assumed Values'!$D$8</f>
        <v>0</v>
      </c>
    </row>
    <row r="16" spans="2:21" x14ac:dyDescent="0.25">
      <c r="C16" s="1"/>
      <c r="F16" s="54">
        <f t="shared" si="2"/>
        <v>2030</v>
      </c>
      <c r="G16" s="63">
        <f t="shared" si="6"/>
        <v>66162.74288139565</v>
      </c>
      <c r="H16" s="62">
        <f t="shared" si="8"/>
        <v>4.9663609684456045E-3</v>
      </c>
      <c r="I16" s="54">
        <f>IF(AND(F16&gt;='Inputs &amp; Outputs'!B$13,F16&lt;'Inputs &amp; Outputs'!B$13+'Inputs &amp; Outputs'!B$19),1,0)</f>
        <v>1</v>
      </c>
      <c r="J16" s="55">
        <f>I16*'Inputs &amp; Outputs'!B$16*'Benefit Calculations'!G16*('Benefit Calculations'!C$4-'Benefit Calculations'!C$5)</f>
        <v>342.5180435883928</v>
      </c>
      <c r="K16" s="71">
        <f t="shared" si="3"/>
        <v>9.8166073622310501E-2</v>
      </c>
      <c r="L16" s="56">
        <f>K16*'Assumed Values'!$C$8</f>
        <v>737.03088075630728</v>
      </c>
      <c r="M16" s="57">
        <f t="shared" si="0"/>
        <v>327.25052538553274</v>
      </c>
      <c r="N16" s="55">
        <f>I16*'Inputs &amp; Outputs'!B$16*'Benefit Calculations'!G16*('Benefit Calculations'!D$4-'Benefit Calculations'!D$5)</f>
        <v>35.838590219512227</v>
      </c>
      <c r="O16" s="71">
        <f t="shared" si="4"/>
        <v>1.0271382053776498E-2</v>
      </c>
      <c r="P16" s="56">
        <f>ABS(O16*'Assumed Values'!$C$7)</f>
        <v>19.566982812444227</v>
      </c>
      <c r="Q16" s="57">
        <f t="shared" si="1"/>
        <v>8.6879743749831544</v>
      </c>
      <c r="T16" s="68">
        <f t="shared" si="5"/>
        <v>8.9054691332982119E-2</v>
      </c>
      <c r="U16" s="69">
        <f>T16*'Assumed Values'!$D$8</f>
        <v>0</v>
      </c>
    </row>
    <row r="17" spans="3:21" x14ac:dyDescent="0.25">
      <c r="C17" s="1"/>
      <c r="F17" s="54">
        <f t="shared" si="2"/>
        <v>2031</v>
      </c>
      <c r="G17" s="63">
        <f t="shared" si="6"/>
        <v>66491.330945207112</v>
      </c>
      <c r="H17" s="62">
        <f t="shared" si="8"/>
        <v>4.9663609684456045E-3</v>
      </c>
      <c r="I17" s="54">
        <f>IF(AND(F17&gt;='Inputs &amp; Outputs'!B$13,F17&lt;'Inputs &amp; Outputs'!B$13+'Inputs &amp; Outputs'!B$19),1,0)</f>
        <v>1</v>
      </c>
      <c r="J17" s="55">
        <f>I17*'Inputs &amp; Outputs'!B$16*'Benefit Calculations'!G17*('Benefit Calculations'!C$4-'Benefit Calculations'!C$5)</f>
        <v>344.21911183105851</v>
      </c>
      <c r="K17" s="71">
        <f t="shared" si="3"/>
        <v>9.8653601778773886E-2</v>
      </c>
      <c r="L17" s="56">
        <f>K17*'Assumed Values'!$C$8</f>
        <v>740.69124215503439</v>
      </c>
      <c r="M17" s="57">
        <f t="shared" si="0"/>
        <v>307.36053235673899</v>
      </c>
      <c r="N17" s="55">
        <f>I17*'Inputs &amp; Outputs'!B$16*'Benefit Calculations'!G17*('Benefit Calculations'!D$4-'Benefit Calculations'!D$5)</f>
        <v>36.016577595142522</v>
      </c>
      <c r="O17" s="71">
        <f t="shared" si="4"/>
        <v>1.0322393444700364E-2</v>
      </c>
      <c r="P17" s="56">
        <f>ABS(O17*'Assumed Values'!$C$7)</f>
        <v>19.664159512154193</v>
      </c>
      <c r="Q17" s="57">
        <f t="shared" si="1"/>
        <v>8.1599270951531988</v>
      </c>
      <c r="T17" s="68">
        <f t="shared" si="5"/>
        <v>8.9496969076075211E-2</v>
      </c>
      <c r="U17" s="69">
        <f>T17*'Assumed Values'!$D$8</f>
        <v>0</v>
      </c>
    </row>
    <row r="18" spans="3:21" x14ac:dyDescent="0.25">
      <c r="F18" s="54">
        <f t="shared" si="2"/>
        <v>2032</v>
      </c>
      <c r="G18" s="63">
        <f t="shared" si="6"/>
        <v>66821.550895953391</v>
      </c>
      <c r="H18" s="62">
        <f t="shared" si="8"/>
        <v>4.9663609684456045E-3</v>
      </c>
      <c r="I18" s="54">
        <f>IF(AND(F18&gt;='Inputs &amp; Outputs'!B$13,F18&lt;'Inputs &amp; Outputs'!B$13+'Inputs &amp; Outputs'!B$19),1,0)</f>
        <v>1</v>
      </c>
      <c r="J18" s="55">
        <f>I18*'Inputs &amp; Outputs'!B$16*'Benefit Calculations'!G18*('Benefit Calculations'!C$4-'Benefit Calculations'!C$5)</f>
        <v>345.92862819264934</v>
      </c>
      <c r="K18" s="71">
        <f t="shared" si="3"/>
        <v>9.9143551176044578E-2</v>
      </c>
      <c r="L18" s="56">
        <f>K18*'Assumed Values'!$C$8</f>
        <v>744.36978222974267</v>
      </c>
      <c r="M18" s="57">
        <f t="shared" si="0"/>
        <v>288.67943524100576</v>
      </c>
      <c r="N18" s="55">
        <f>I18*'Inputs &amp; Outputs'!B$16*'Benefit Calculations'!G18*('Benefit Calculations'!D$4-'Benefit Calculations'!D$5)</f>
        <v>36.19544892032804</v>
      </c>
      <c r="O18" s="71">
        <f t="shared" si="4"/>
        <v>1.0373658176605067E-2</v>
      </c>
      <c r="P18" s="56">
        <f>ABS(O18*'Assumed Values'!$C$7)</f>
        <v>19.761818826432652</v>
      </c>
      <c r="Q18" s="57">
        <f t="shared" si="1"/>
        <v>7.6639740547513409</v>
      </c>
      <c r="T18" s="68">
        <f t="shared" si="5"/>
        <v>8.9941443330088827E-2</v>
      </c>
      <c r="U18" s="69">
        <f>T18*'Assumed Values'!$D$8</f>
        <v>0</v>
      </c>
    </row>
    <row r="19" spans="3:21" x14ac:dyDescent="0.25">
      <c r="F19" s="54">
        <f t="shared" si="2"/>
        <v>2033</v>
      </c>
      <c r="G19" s="63">
        <f t="shared" si="6"/>
        <v>67153.410838174052</v>
      </c>
      <c r="H19" s="62">
        <f t="shared" si="8"/>
        <v>4.9663609684456045E-3</v>
      </c>
      <c r="I19" s="54">
        <f>IF(AND(F19&gt;='Inputs &amp; Outputs'!B$13,F19&lt;'Inputs &amp; Outputs'!B$13+'Inputs &amp; Outputs'!B$19),1,0)</f>
        <v>1</v>
      </c>
      <c r="J19" s="55">
        <f>I19*'Inputs &amp; Outputs'!B$16*'Benefit Calculations'!G19*('Benefit Calculations'!C$4-'Benefit Calculations'!C$5)</f>
        <v>347.64663462957321</v>
      </c>
      <c r="K19" s="71">
        <f t="shared" si="3"/>
        <v>9.9635933838878366E-2</v>
      </c>
      <c r="L19" s="56">
        <f>K19*'Assumed Values'!$C$8</f>
        <v>748.06659126229874</v>
      </c>
      <c r="M19" s="57">
        <f t="shared" si="0"/>
        <v>271.13375843044815</v>
      </c>
      <c r="N19" s="55">
        <f>I19*'Inputs &amp; Outputs'!B$16*'Benefit Calculations'!G19*('Benefit Calculations'!D$4-'Benefit Calculations'!D$5)</f>
        <v>36.375208585081317</v>
      </c>
      <c r="O19" s="71">
        <f t="shared" si="4"/>
        <v>1.0425177507673352E-2</v>
      </c>
      <c r="P19" s="56">
        <f>ABS(O19*'Assumed Values'!$C$7)</f>
        <v>19.859963152117736</v>
      </c>
      <c r="Q19" s="57">
        <f t="shared" si="1"/>
        <v>7.1981645947290041</v>
      </c>
      <c r="T19" s="68">
        <f t="shared" si="5"/>
        <v>9.0388125003689035E-2</v>
      </c>
      <c r="U19" s="69">
        <f>T19*'Assumed Values'!$D$8</f>
        <v>0</v>
      </c>
    </row>
    <row r="20" spans="3:21" x14ac:dyDescent="0.25">
      <c r="F20" s="54">
        <f t="shared" si="2"/>
        <v>2034</v>
      </c>
      <c r="G20" s="63">
        <f t="shared" si="6"/>
        <v>67486.918916658746</v>
      </c>
      <c r="H20" s="62">
        <f t="shared" si="8"/>
        <v>4.9663609684456045E-3</v>
      </c>
      <c r="I20" s="54">
        <f>IF(AND(F20&gt;='Inputs &amp; Outputs'!B$13,F20&lt;'Inputs &amp; Outputs'!B$13+'Inputs &amp; Outputs'!B$19),1,0)</f>
        <v>1</v>
      </c>
      <c r="J20" s="55">
        <f>I20*'Inputs &amp; Outputs'!B$16*'Benefit Calculations'!G20*('Benefit Calculations'!C$4-'Benefit Calculations'!C$5)</f>
        <v>349.37317330660892</v>
      </c>
      <c r="K20" s="71">
        <f t="shared" si="3"/>
        <v>0.10013076185175038</v>
      </c>
      <c r="L20" s="56">
        <f>K20*'Assumed Values'!$C$8</f>
        <v>751.78175998294182</v>
      </c>
      <c r="M20" s="57">
        <f t="shared" si="0"/>
        <v>254.65449209864028</v>
      </c>
      <c r="N20" s="55">
        <f>I20*'Inputs &amp; Outputs'!B$16*'Benefit Calculations'!G20*('Benefit Calculations'!D$4-'Benefit Calculations'!D$5)</f>
        <v>36.55586100121733</v>
      </c>
      <c r="O20" s="71">
        <f t="shared" si="4"/>
        <v>1.0476952702336577E-2</v>
      </c>
      <c r="P20" s="56">
        <f>ABS(O20*'Assumed Values'!$C$7)</f>
        <v>19.95859489795118</v>
      </c>
      <c r="Q20" s="57">
        <f t="shared" si="1"/>
        <v>6.7606666153427231</v>
      </c>
      <c r="T20" s="68">
        <f t="shared" si="5"/>
        <v>9.0837025059718315E-2</v>
      </c>
      <c r="U20" s="69">
        <f>T20*'Assumed Values'!$D$8</f>
        <v>0</v>
      </c>
    </row>
    <row r="21" spans="3:21" x14ac:dyDescent="0.25">
      <c r="F21" s="54">
        <f t="shared" si="2"/>
        <v>2035</v>
      </c>
      <c r="G21" s="63">
        <f t="shared" si="6"/>
        <v>67822.083316647098</v>
      </c>
      <c r="H21" s="62">
        <f t="shared" si="8"/>
        <v>4.9663609684456045E-3</v>
      </c>
      <c r="I21" s="54">
        <f>IF(AND(F21&gt;='Inputs &amp; Outputs'!B$13,F21&lt;'Inputs &amp; Outputs'!B$13+'Inputs &amp; Outputs'!B$19),1,0)</f>
        <v>1</v>
      </c>
      <c r="J21" s="55">
        <f>I21*'Inputs &amp; Outputs'!B$16*'Benefit Calculations'!G21*('Benefit Calculations'!C$4-'Benefit Calculations'!C$5)</f>
        <v>351.10828659794089</v>
      </c>
      <c r="K21" s="71">
        <f t="shared" si="3"/>
        <v>0.10062804735915165</v>
      </c>
      <c r="L21" s="56">
        <f>K21*'Assumed Values'!$C$8</f>
        <v>755.5153795725106</v>
      </c>
      <c r="M21" s="57">
        <f t="shared" si="0"/>
        <v>239.17682077442836</v>
      </c>
      <c r="N21" s="55">
        <f>I21*'Inputs &amp; Outputs'!B$16*'Benefit Calculations'!G21*('Benefit Calculations'!D$4-'Benefit Calculations'!D$5)</f>
        <v>36.737410602461701</v>
      </c>
      <c r="O21" s="71">
        <f t="shared" si="4"/>
        <v>1.0528985031305713E-2</v>
      </c>
      <c r="P21" s="56">
        <f>ABS(O21*'Assumed Values'!$C$7)</f>
        <v>20.057716484637382</v>
      </c>
      <c r="Q21" s="57">
        <f t="shared" si="1"/>
        <v>6.3497593702260131</v>
      </c>
      <c r="T21" s="68">
        <f t="shared" si="5"/>
        <v>9.1288154515464626E-2</v>
      </c>
      <c r="U21" s="69">
        <f>T21*'Assumed Values'!$D$8</f>
        <v>0</v>
      </c>
    </row>
    <row r="22" spans="3:21" x14ac:dyDescent="0.25">
      <c r="F22" s="54">
        <f t="shared" si="2"/>
        <v>2036</v>
      </c>
      <c r="G22" s="63">
        <f t="shared" si="6"/>
        <v>68158.912264029554</v>
      </c>
      <c r="H22" s="62">
        <f t="shared" si="8"/>
        <v>4.9663609684456045E-3</v>
      </c>
      <c r="I22" s="54">
        <f>IF(AND(F22&gt;='Inputs &amp; Outputs'!B$13,F22&lt;'Inputs &amp; Outputs'!B$13+'Inputs &amp; Outputs'!B$19),1,0)</f>
        <v>1</v>
      </c>
      <c r="J22" s="55">
        <f>I22*'Inputs &amp; Outputs'!B$16*'Benefit Calculations'!G22*('Benefit Calculations'!C$4-'Benefit Calculations'!C$5)</f>
        <v>352.85201708819869</v>
      </c>
      <c r="K22" s="71">
        <f t="shared" si="3"/>
        <v>0.10112780256588703</v>
      </c>
      <c r="L22" s="56">
        <f>K22*'Assumed Values'!$C$8</f>
        <v>759.26754166467981</v>
      </c>
      <c r="M22" s="57">
        <f t="shared" si="0"/>
        <v>224.63986841278447</v>
      </c>
      <c r="N22" s="55">
        <f>I22*'Inputs &amp; Outputs'!B$16*'Benefit Calculations'!G22*('Benefit Calculations'!D$4-'Benefit Calculations'!D$5)</f>
        <v>36.919861844559527</v>
      </c>
      <c r="O22" s="71">
        <f t="shared" si="4"/>
        <v>1.0581275771602536E-2</v>
      </c>
      <c r="P22" s="56">
        <f>ABS(O22*'Assumed Values'!$C$7)</f>
        <v>20.157330344902832</v>
      </c>
      <c r="Q22" s="57">
        <f t="shared" si="1"/>
        <v>5.963826698431145</v>
      </c>
      <c r="T22" s="68">
        <f t="shared" si="5"/>
        <v>9.1741524442931668E-2</v>
      </c>
      <c r="U22" s="69">
        <f>T22*'Assumed Values'!$D$8</f>
        <v>0</v>
      </c>
    </row>
    <row r="23" spans="3:21" x14ac:dyDescent="0.25">
      <c r="F23" s="54">
        <f t="shared" si="2"/>
        <v>2037</v>
      </c>
      <c r="G23" s="63">
        <f t="shared" si="6"/>
        <v>68497.41402554934</v>
      </c>
      <c r="H23" s="62">
        <f t="shared" si="8"/>
        <v>4.9663609684456045E-3</v>
      </c>
      <c r="I23" s="54">
        <f>IF(AND(F23&gt;='Inputs &amp; Outputs'!B$13,F23&lt;'Inputs &amp; Outputs'!B$13+'Inputs &amp; Outputs'!B$19),1,0)</f>
        <v>1</v>
      </c>
      <c r="J23" s="55">
        <f>I23*'Inputs &amp; Outputs'!B$16*'Benefit Calculations'!G23*('Benefit Calculations'!C$4-'Benefit Calculations'!C$5)</f>
        <v>354.60440757350284</v>
      </c>
      <c r="K23" s="71">
        <f t="shared" si="3"/>
        <v>0.10163003973737493</v>
      </c>
      <c r="L23" s="56">
        <f>K23*'Assumed Values'!$C$8</f>
        <v>763.03833834821103</v>
      </c>
      <c r="M23" s="57">
        <f t="shared" si="0"/>
        <v>210.98645896002475</v>
      </c>
      <c r="N23" s="55">
        <f>I23*'Inputs &amp; Outputs'!B$16*'Benefit Calculations'!G23*('Benefit Calculations'!D$4-'Benefit Calculations'!D$5)</f>
        <v>37.103219205384747</v>
      </c>
      <c r="O23" s="71">
        <f t="shared" si="4"/>
        <v>1.0633826206590983E-2</v>
      </c>
      <c r="P23" s="56">
        <f>ABS(O23*'Assumed Values'!$C$7)</f>
        <v>20.257438923555821</v>
      </c>
      <c r="Q23" s="57">
        <f t="shared" si="1"/>
        <v>5.6013506678213147</v>
      </c>
      <c r="T23" s="68">
        <f t="shared" si="5"/>
        <v>9.2197145969110744E-2</v>
      </c>
      <c r="U23" s="69">
        <f>T23*'Assumed Values'!$D$8</f>
        <v>0</v>
      </c>
    </row>
    <row r="24" spans="3:21" x14ac:dyDescent="0.25">
      <c r="F24" s="54">
        <f t="shared" si="2"/>
        <v>2038</v>
      </c>
      <c r="G24" s="63">
        <f t="shared" si="6"/>
        <v>68837.596909005282</v>
      </c>
      <c r="H24" s="62">
        <f t="shared" si="8"/>
        <v>4.9663609684456045E-3</v>
      </c>
      <c r="I24" s="54">
        <f>IF(AND(F24&gt;='Inputs &amp; Outputs'!B$13,F24&lt;'Inputs &amp; Outputs'!B$13+'Inputs &amp; Outputs'!B$19),1,0)</f>
        <v>1</v>
      </c>
      <c r="J24" s="55">
        <f>I24*'Inputs &amp; Outputs'!B$16*'Benefit Calculations'!G24*('Benefit Calculations'!C$4-'Benefit Calculations'!C$5)</f>
        <v>356.36550106251462</v>
      </c>
      <c r="K24" s="71">
        <f t="shared" si="3"/>
        <v>0.1021347711999482</v>
      </c>
      <c r="L24" s="56">
        <f>K24*'Assumed Values'!$C$8</f>
        <v>766.82786216921102</v>
      </c>
      <c r="M24" s="57">
        <f t="shared" si="0"/>
        <v>198.16289147165827</v>
      </c>
      <c r="N24" s="55">
        <f>I24*'Inputs &amp; Outputs'!B$16*'Benefit Calculations'!G24*('Benefit Calculations'!D$4-'Benefit Calculations'!D$5)</f>
        <v>37.287487185050054</v>
      </c>
      <c r="O24" s="71">
        <f t="shared" si="4"/>
        <v>1.0686637626008631E-2</v>
      </c>
      <c r="P24" s="56">
        <f>ABS(O24*'Assumed Values'!$C$7)</f>
        <v>20.358044677546442</v>
      </c>
      <c r="Q24" s="57">
        <f t="shared" si="1"/>
        <v>5.2609056048117386</v>
      </c>
      <c r="T24" s="68">
        <f t="shared" si="5"/>
        <v>9.2655030276253811E-2</v>
      </c>
      <c r="U24" s="69">
        <f>T24*'Assumed Values'!$D$8</f>
        <v>0</v>
      </c>
    </row>
    <row r="25" spans="3:21" x14ac:dyDescent="0.25">
      <c r="F25" s="54">
        <f t="shared" si="2"/>
        <v>2039</v>
      </c>
      <c r="G25" s="63">
        <f t="shared" si="6"/>
        <v>69179.469263455758</v>
      </c>
      <c r="H25" s="62">
        <f t="shared" si="8"/>
        <v>4.9663609684456045E-3</v>
      </c>
      <c r="I25" s="54">
        <f>IF(AND(F25&gt;='Inputs &amp; Outputs'!B$13,F25&lt;'Inputs &amp; Outputs'!B$13+'Inputs &amp; Outputs'!B$19),1,0)</f>
        <v>1</v>
      </c>
      <c r="J25" s="55">
        <f>I25*'Inputs &amp; Outputs'!B$16*'Benefit Calculations'!G25*('Benefit Calculations'!C$4-'Benefit Calculations'!C$5)</f>
        <v>358.13534077749205</v>
      </c>
      <c r="K25" s="71">
        <f t="shared" si="3"/>
        <v>0.10264200934115673</v>
      </c>
      <c r="L25" s="56">
        <f>K25*'Assumed Values'!$C$8</f>
        <v>770.63620613340481</v>
      </c>
      <c r="M25" s="57">
        <f t="shared" si="0"/>
        <v>186.11872889837142</v>
      </c>
      <c r="N25" s="55">
        <f>I25*'Inputs &amp; Outputs'!B$16*'Benefit Calculations'!G25*('Benefit Calculations'!D$4-'Benefit Calculations'!D$5)</f>
        <v>37.472670306017299</v>
      </c>
      <c r="O25" s="71">
        <f t="shared" si="4"/>
        <v>1.0739711325998361E-2</v>
      </c>
      <c r="P25" s="56">
        <f>ABS(O25*'Assumed Values'!$C$7)</f>
        <v>20.459150076026877</v>
      </c>
      <c r="Q25" s="57">
        <f t="shared" si="1"/>
        <v>4.9411524869777113</v>
      </c>
      <c r="T25" s="68">
        <f t="shared" si="5"/>
        <v>9.311518860214793E-2</v>
      </c>
      <c r="U25" s="69">
        <f>T25*'Assumed Values'!$D$8</f>
        <v>0</v>
      </c>
    </row>
    <row r="26" spans="3:21" x14ac:dyDescent="0.25">
      <c r="F26" s="54">
        <f t="shared" si="2"/>
        <v>2040</v>
      </c>
      <c r="G26" s="63">
        <f t="shared" si="6"/>
        <v>69523.039479423562</v>
      </c>
      <c r="H26" s="62">
        <f t="shared" si="8"/>
        <v>4.9663609684456045E-3</v>
      </c>
      <c r="I26" s="54">
        <f>IF(AND(F26&gt;='Inputs &amp; Outputs'!B$13,F26&lt;'Inputs &amp; Outputs'!B$13+'Inputs &amp; Outputs'!B$19),1,0)</f>
        <v>1</v>
      </c>
      <c r="J26" s="55">
        <f>I26*'Inputs &amp; Outputs'!B$16*'Benefit Calculations'!G26*('Benefit Calculations'!C$4-'Benefit Calculations'!C$5)</f>
        <v>359.91397015535034</v>
      </c>
      <c r="K26" s="71">
        <f t="shared" si="3"/>
        <v>0.10315176661007149</v>
      </c>
      <c r="L26" s="56">
        <f>K26*'Assumed Values'!$C$8</f>
        <v>774.46346370841673</v>
      </c>
      <c r="M26" s="57">
        <f t="shared" si="0"/>
        <v>174.80659970941028</v>
      </c>
      <c r="N26" s="55">
        <f>I26*'Inputs &amp; Outputs'!B$16*'Benefit Calculations'!G26*('Benefit Calculations'!D$4-'Benefit Calculations'!D$5)</f>
        <v>37.658773113208532</v>
      </c>
      <c r="O26" s="71">
        <f t="shared" si="4"/>
        <v>1.0793048609140174E-2</v>
      </c>
      <c r="P26" s="56">
        <f>ABS(O26*'Assumed Values'!$C$7)</f>
        <v>20.560757600412032</v>
      </c>
      <c r="Q26" s="57">
        <f t="shared" si="1"/>
        <v>4.6408336764749309</v>
      </c>
      <c r="T26" s="68">
        <f t="shared" si="5"/>
        <v>9.357763224039109E-2</v>
      </c>
      <c r="U26" s="69">
        <f>T26*'Assumed Values'!$D$8</f>
        <v>0</v>
      </c>
    </row>
    <row r="27" spans="3:21" x14ac:dyDescent="0.25">
      <c r="F27" s="54">
        <f t="shared" si="2"/>
        <v>2041</v>
      </c>
      <c r="G27" s="63">
        <f t="shared" si="6"/>
        <v>69868.315989101873</v>
      </c>
      <c r="H27" s="62">
        <f t="shared" si="8"/>
        <v>4.9663609684456045E-3</v>
      </c>
      <c r="I27" s="54">
        <f>IF(AND(F27&gt;='Inputs &amp; Outputs'!B$13,F27&lt;'Inputs &amp; Outputs'!B$13+'Inputs &amp; Outputs'!B$19),1,0)</f>
        <v>1</v>
      </c>
      <c r="J27" s="55">
        <f>I27*'Inputs &amp; Outputs'!B$16*'Benefit Calculations'!G27*('Benefit Calculations'!C$4-'Benefit Calculations'!C$5)</f>
        <v>361.70143284872819</v>
      </c>
      <c r="K27" s="71">
        <f t="shared" si="3"/>
        <v>0.10366405551758995</v>
      </c>
      <c r="L27" s="56">
        <f>K27*'Assumed Values'!$C$8</f>
        <v>778.30972882606534</v>
      </c>
      <c r="M27" s="57">
        <f t="shared" si="0"/>
        <v>164.18201157311569</v>
      </c>
      <c r="N27" s="55">
        <f>I27*'Inputs &amp; Outputs'!B$16*'Benefit Calculations'!G27*('Benefit Calculations'!D$4-'Benefit Calculations'!D$5)</f>
        <v>37.845800174117521</v>
      </c>
      <c r="O27" s="71">
        <f t="shared" si="4"/>
        <v>1.0846650784483141E-2</v>
      </c>
      <c r="P27" s="56">
        <f>ABS(O27*'Assumed Values'!$C$7)</f>
        <v>20.662869744440382</v>
      </c>
      <c r="Q27" s="57">
        <f t="shared" si="1"/>
        <v>4.3587679735577778</v>
      </c>
      <c r="T27" s="68">
        <f t="shared" si="5"/>
        <v>9.4042372540669328E-2</v>
      </c>
      <c r="U27" s="69">
        <f>T27*'Assumed Values'!$D$8</f>
        <v>0</v>
      </c>
    </row>
    <row r="28" spans="3:21" x14ac:dyDescent="0.25">
      <c r="F28" s="54">
        <f t="shared" si="2"/>
        <v>2042</v>
      </c>
      <c r="G28" s="63">
        <f t="shared" si="6"/>
        <v>70215.307266561169</v>
      </c>
      <c r="H28" s="62">
        <f t="shared" si="8"/>
        <v>4.9663609684456045E-3</v>
      </c>
      <c r="I28" s="54">
        <f>IF(AND(F28&gt;='Inputs &amp; Outputs'!B$13,F28&lt;'Inputs &amp; Outputs'!B$13+'Inputs &amp; Outputs'!B$19),1,0)</f>
        <v>1</v>
      </c>
      <c r="J28" s="55">
        <f>I28*'Inputs &amp; Outputs'!B$16*'Benefit Calculations'!G28*('Benefit Calculations'!C$4-'Benefit Calculations'!C$5)</f>
        <v>363.49777272705893</v>
      </c>
      <c r="K28" s="71">
        <f t="shared" si="3"/>
        <v>0.10417888863674328</v>
      </c>
      <c r="L28" s="56">
        <f>K28*'Assumed Values'!$C$8</f>
        <v>782.17509588466851</v>
      </c>
      <c r="M28" s="57">
        <f t="shared" si="0"/>
        <v>154.20317636178808</v>
      </c>
      <c r="N28" s="55">
        <f>I28*'Inputs &amp; Outputs'!B$16*'Benefit Calculations'!G28*('Benefit Calculations'!D$4-'Benefit Calculations'!D$5)</f>
        <v>38.033756078921847</v>
      </c>
      <c r="O28" s="71">
        <f t="shared" si="4"/>
        <v>1.0900519167577559E-2</v>
      </c>
      <c r="P28" s="56">
        <f>ABS(O28*'Assumed Values'!$C$7)</f>
        <v>20.76548901423525</v>
      </c>
      <c r="Q28" s="57">
        <f t="shared" si="1"/>
        <v>4.0938459707403432</v>
      </c>
      <c r="T28" s="68">
        <f t="shared" si="5"/>
        <v>9.450942090903533E-2</v>
      </c>
      <c r="U28" s="69">
        <f>T28*'Assumed Values'!$D$8</f>
        <v>0</v>
      </c>
    </row>
    <row r="29" spans="3:21" x14ac:dyDescent="0.25">
      <c r="F29" s="54">
        <f t="shared" si="2"/>
        <v>2043</v>
      </c>
      <c r="G29" s="63">
        <f t="shared" si="6"/>
        <v>70564.021827957229</v>
      </c>
      <c r="H29" s="62">
        <f t="shared" si="8"/>
        <v>4.9663609684456045E-3</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x14ac:dyDescent="0.25">
      <c r="F30" s="54">
        <f t="shared" si="2"/>
        <v>2044</v>
      </c>
      <c r="G30" s="63">
        <f t="shared" si="6"/>
        <v>70914.468231740146</v>
      </c>
      <c r="H30" s="62">
        <f t="shared" si="8"/>
        <v>4.9663609684456045E-3</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x14ac:dyDescent="0.25">
      <c r="F31" s="54">
        <f t="shared" si="2"/>
        <v>2045</v>
      </c>
      <c r="G31" s="63">
        <f>'Inputs &amp; Outputs'!$B$24</f>
        <v>73054</v>
      </c>
      <c r="H31" s="62">
        <f t="shared" si="8"/>
        <v>4.9663609684456045E-3</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x14ac:dyDescent="0.25">
      <c r="F32" s="54">
        <f t="shared" si="2"/>
        <v>2046</v>
      </c>
      <c r="G32" s="63">
        <f t="shared" si="6"/>
        <v>73416.812534188823</v>
      </c>
      <c r="H32" s="62">
        <f t="shared" si="8"/>
        <v>4.9663609684456045E-3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x14ac:dyDescent="0.25">
      <c r="F33" s="54">
        <f t="shared" si="2"/>
        <v>2047</v>
      </c>
      <c r="G33" s="63">
        <f t="shared" si="6"/>
        <v>73781.42692638631</v>
      </c>
      <c r="H33" s="62">
        <f t="shared" si="8"/>
        <v>4.9663609684456045E-3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x14ac:dyDescent="0.25">
      <c r="F34" s="54">
        <f t="shared" si="2"/>
        <v>2048</v>
      </c>
      <c r="G34" s="63">
        <f t="shared" si="6"/>
        <v>74147.852125269739</v>
      </c>
      <c r="H34" s="62">
        <f t="shared" si="8"/>
        <v>4.9663609684456045E-3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x14ac:dyDescent="0.25">
      <c r="F35" s="54">
        <f t="shared" si="2"/>
        <v>2049</v>
      </c>
      <c r="G35" s="63">
        <f t="shared" si="6"/>
        <v>74516.097123958752</v>
      </c>
      <c r="H35" s="62">
        <f t="shared" si="8"/>
        <v>4.9663609684456045E-3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x14ac:dyDescent="0.25">
      <c r="F36" s="54">
        <f t="shared" si="2"/>
        <v>2050</v>
      </c>
      <c r="G36" s="63">
        <f t="shared" si="6"/>
        <v>74886.170960236079</v>
      </c>
      <c r="H36" s="62">
        <f t="shared" si="8"/>
        <v>4.9663609684456045E-3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x14ac:dyDescent="0.25">
      <c r="F37" s="54" t="s">
        <v>101</v>
      </c>
      <c r="G37" s="54"/>
      <c r="H37" s="54"/>
      <c r="I37" s="54"/>
      <c r="J37" s="55">
        <f>SUM(J4:J36)</f>
        <v>6936.5965361077224</v>
      </c>
      <c r="K37" s="55">
        <f t="shared" ref="K37:Q37" si="9">SUM(K4:K36)</f>
        <v>1.9880367151404872</v>
      </c>
      <c r="L37" s="58">
        <f t="shared" si="9"/>
        <v>14926.179657274777</v>
      </c>
      <c r="M37" s="59">
        <f t="shared" si="9"/>
        <v>5965.4026950807502</v>
      </c>
      <c r="N37" s="55">
        <f t="shared" si="9"/>
        <v>725.79487542091374</v>
      </c>
      <c r="O37" s="55">
        <f t="shared" si="9"/>
        <v>0.20801366383163453</v>
      </c>
      <c r="P37" s="55">
        <f t="shared" si="9"/>
        <v>396.26602959926385</v>
      </c>
      <c r="Q37" s="59">
        <f t="shared" si="9"/>
        <v>158.37183359830968</v>
      </c>
      <c r="T37" s="68">
        <f>SUM(T4:T36)</f>
        <v>1.803515099388008</v>
      </c>
      <c r="U37" s="69">
        <f>SUM(U4:U36)</f>
        <v>0</v>
      </c>
    </row>
    <row r="39" spans="6:21" x14ac:dyDescent="0.25">
      <c r="O39" s="60"/>
    </row>
    <row r="40" spans="6:21" x14ac:dyDescent="0.25">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102</v>
      </c>
    </row>
    <row r="3" spans="2:4" x14ac:dyDescent="0.25">
      <c r="B3" s="2"/>
    </row>
    <row r="4" spans="2:4" x14ac:dyDescent="0.25">
      <c r="B4" s="3" t="s">
        <v>103</v>
      </c>
    </row>
    <row r="5" spans="2:4" x14ac:dyDescent="0.25">
      <c r="B5" s="3"/>
    </row>
    <row r="6" spans="2:4" x14ac:dyDescent="0.25">
      <c r="B6" s="26" t="s">
        <v>104</v>
      </c>
      <c r="C6" s="26" t="s">
        <v>105</v>
      </c>
      <c r="D6" s="2"/>
    </row>
    <row r="7" spans="2:4" x14ac:dyDescent="0.25">
      <c r="B7" s="25" t="s">
        <v>106</v>
      </c>
      <c r="C7" s="51">
        <v>1905</v>
      </c>
      <c r="D7" s="69"/>
    </row>
    <row r="8" spans="2:4" x14ac:dyDescent="0.25">
      <c r="B8" s="25" t="s">
        <v>107</v>
      </c>
      <c r="C8" s="51">
        <v>7508</v>
      </c>
      <c r="D8" s="69"/>
    </row>
    <row r="9" spans="2:4" x14ac:dyDescent="0.25">
      <c r="C9" s="24"/>
    </row>
    <row r="10" spans="2:4" x14ac:dyDescent="0.25">
      <c r="C10" s="24"/>
    </row>
    <row r="11" spans="2:4" x14ac:dyDescent="0.25">
      <c r="B11" s="2" t="s">
        <v>108</v>
      </c>
    </row>
    <row r="12" spans="2:4" ht="75" x14ac:dyDescent="0.2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x14ac:dyDescent="0.25">
      <c r="A1" s="99" t="s">
        <v>111</v>
      </c>
      <c r="B1" s="99"/>
      <c r="C1" s="99"/>
      <c r="D1" s="99"/>
      <c r="E1" s="99"/>
      <c r="F1" s="99"/>
      <c r="G1" s="99"/>
      <c r="H1" s="99"/>
      <c r="I1" s="99"/>
      <c r="J1" s="99"/>
    </row>
    <row r="2" spans="1:14" x14ac:dyDescent="0.25">
      <c r="A2" s="72" t="s">
        <v>112</v>
      </c>
      <c r="B2" s="72" t="s">
        <v>113</v>
      </c>
      <c r="C2" s="92" t="s">
        <v>55</v>
      </c>
      <c r="D2" s="92" t="s">
        <v>114</v>
      </c>
      <c r="E2" s="92" t="s">
        <v>115</v>
      </c>
      <c r="F2" s="92" t="s">
        <v>116</v>
      </c>
      <c r="G2" s="92" t="s">
        <v>117</v>
      </c>
      <c r="H2" s="92" t="s">
        <v>118</v>
      </c>
      <c r="I2" s="92" t="s">
        <v>119</v>
      </c>
      <c r="J2" s="92" t="s">
        <v>120</v>
      </c>
    </row>
    <row r="3" spans="1:14" x14ac:dyDescent="0.25">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x14ac:dyDescent="0.25">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x14ac:dyDescent="0.25">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x14ac:dyDescent="0.25">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x14ac:dyDescent="0.25">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x14ac:dyDescent="0.25">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x14ac:dyDescent="0.25">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x14ac:dyDescent="0.25">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x14ac:dyDescent="0.25">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x14ac:dyDescent="0.25">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x14ac:dyDescent="0.25">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x14ac:dyDescent="0.25">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x14ac:dyDescent="0.25">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x14ac:dyDescent="0.25">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x14ac:dyDescent="0.25">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x14ac:dyDescent="0.25">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x14ac:dyDescent="0.25">
      <c r="A20" s="99" t="s">
        <v>111</v>
      </c>
      <c r="B20" s="99"/>
      <c r="C20" s="99"/>
      <c r="D20" s="99"/>
      <c r="E20" s="99"/>
      <c r="F20" s="99"/>
      <c r="G20" s="99"/>
      <c r="H20" s="99"/>
      <c r="I20" s="99"/>
      <c r="J20" s="99"/>
    </row>
    <row r="21" spans="1:10" x14ac:dyDescent="0.25">
      <c r="A21" s="72" t="s">
        <v>112</v>
      </c>
      <c r="B21" s="72" t="s">
        <v>113</v>
      </c>
      <c r="C21" s="92" t="s">
        <v>55</v>
      </c>
      <c r="D21" s="92" t="s">
        <v>114</v>
      </c>
      <c r="E21" s="92" t="s">
        <v>115</v>
      </c>
      <c r="F21" s="92" t="s">
        <v>116</v>
      </c>
      <c r="G21" s="92" t="s">
        <v>117</v>
      </c>
      <c r="H21" s="92" t="s">
        <v>118</v>
      </c>
      <c r="I21" s="92" t="s">
        <v>119</v>
      </c>
      <c r="J21" s="92" t="s">
        <v>120</v>
      </c>
    </row>
    <row r="22" spans="1:10" x14ac:dyDescent="0.25">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x14ac:dyDescent="0.25">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x14ac:dyDescent="0.25">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x14ac:dyDescent="0.25">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x14ac:dyDescent="0.25">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x14ac:dyDescent="0.25">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x14ac:dyDescent="0.25">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x14ac:dyDescent="0.25">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x14ac:dyDescent="0.25">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x14ac:dyDescent="0.25">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x14ac:dyDescent="0.25">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x14ac:dyDescent="0.25">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x14ac:dyDescent="0.25">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x14ac:dyDescent="0.25">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x14ac:dyDescent="0.25">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x14ac:dyDescent="0.25">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selection activeCell="K11" sqref="K11"/>
    </sheetView>
  </sheetViews>
  <sheetFormatPr defaultRowHeight="15" x14ac:dyDescent="0.25"/>
  <cols>
    <col min="1" max="1" width="13.42578125" bestFit="1" customWidth="1"/>
    <col min="3" max="9" width="12.140625" style="38" bestFit="1" customWidth="1"/>
    <col min="10" max="10" width="10.5703125" style="38" bestFit="1" customWidth="1"/>
  </cols>
  <sheetData>
    <row r="1" spans="1:14" x14ac:dyDescent="0.25">
      <c r="A1" s="99" t="s">
        <v>111</v>
      </c>
      <c r="B1" s="99"/>
      <c r="C1" s="99"/>
      <c r="D1" s="99"/>
      <c r="E1" s="99"/>
      <c r="F1" s="99"/>
      <c r="G1" s="99"/>
      <c r="H1" s="99"/>
      <c r="I1" s="99"/>
      <c r="J1" s="99"/>
    </row>
    <row r="2" spans="1:14" s="2" customFormat="1" x14ac:dyDescent="0.25">
      <c r="A2" s="72" t="s">
        <v>112</v>
      </c>
      <c r="B2" s="72" t="s">
        <v>113</v>
      </c>
      <c r="C2" s="92" t="s">
        <v>55</v>
      </c>
      <c r="D2" s="92" t="s">
        <v>114</v>
      </c>
      <c r="E2" s="92" t="s">
        <v>115</v>
      </c>
      <c r="F2" s="92" t="s">
        <v>116</v>
      </c>
      <c r="G2" s="92" t="s">
        <v>117</v>
      </c>
      <c r="H2" s="92" t="s">
        <v>118</v>
      </c>
      <c r="I2" s="92" t="s">
        <v>119</v>
      </c>
      <c r="J2" s="92" t="s">
        <v>120</v>
      </c>
    </row>
    <row r="3" spans="1:14" x14ac:dyDescent="0.25">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x14ac:dyDescent="0.25">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x14ac:dyDescent="0.25">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x14ac:dyDescent="0.25">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x14ac:dyDescent="0.25">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x14ac:dyDescent="0.25">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x14ac:dyDescent="0.25">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x14ac:dyDescent="0.25">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x14ac:dyDescent="0.25">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x14ac:dyDescent="0.25">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x14ac:dyDescent="0.25">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x14ac:dyDescent="0.25">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x14ac:dyDescent="0.25">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x14ac:dyDescent="0.25">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x14ac:dyDescent="0.25">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x14ac:dyDescent="0.25">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x14ac:dyDescent="0.25">
      <c r="A20" s="99" t="s">
        <v>111</v>
      </c>
      <c r="B20" s="99"/>
      <c r="C20" s="99"/>
      <c r="D20" s="99"/>
      <c r="E20" s="99"/>
      <c r="F20" s="99"/>
      <c r="G20" s="99"/>
      <c r="H20" s="99"/>
      <c r="I20" s="99"/>
      <c r="J20" s="99"/>
    </row>
    <row r="21" spans="1:10" s="2" customFormat="1" x14ac:dyDescent="0.25">
      <c r="A21" s="72" t="s">
        <v>112</v>
      </c>
      <c r="B21" s="72" t="s">
        <v>113</v>
      </c>
      <c r="C21" s="92" t="s">
        <v>55</v>
      </c>
      <c r="D21" s="92" t="s">
        <v>114</v>
      </c>
      <c r="E21" s="92" t="s">
        <v>115</v>
      </c>
      <c r="F21" s="92" t="s">
        <v>116</v>
      </c>
      <c r="G21" s="92" t="s">
        <v>117</v>
      </c>
      <c r="H21" s="92" t="s">
        <v>118</v>
      </c>
      <c r="I21" s="92" t="s">
        <v>119</v>
      </c>
      <c r="J21" s="92" t="s">
        <v>120</v>
      </c>
    </row>
    <row r="22" spans="1:10" x14ac:dyDescent="0.25">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x14ac:dyDescent="0.25">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x14ac:dyDescent="0.25">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x14ac:dyDescent="0.25">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x14ac:dyDescent="0.25">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x14ac:dyDescent="0.25">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x14ac:dyDescent="0.25">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x14ac:dyDescent="0.25">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x14ac:dyDescent="0.25">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x14ac:dyDescent="0.25">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x14ac:dyDescent="0.25">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x14ac:dyDescent="0.25">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x14ac:dyDescent="0.25">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x14ac:dyDescent="0.25">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x14ac:dyDescent="0.25">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x14ac:dyDescent="0.25">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124</v>
      </c>
      <c r="C2" t="s">
        <v>125</v>
      </c>
    </row>
    <row r="3" spans="2:4" x14ac:dyDescent="0.25">
      <c r="C3" t="s">
        <v>126</v>
      </c>
    </row>
    <row r="5" spans="2:4" x14ac:dyDescent="0.25">
      <c r="C5" s="74" t="s">
        <v>127</v>
      </c>
      <c r="D5" s="75" t="s">
        <v>128</v>
      </c>
    </row>
    <row r="6" spans="2:4" x14ac:dyDescent="0.25">
      <c r="C6" s="73" t="s">
        <v>60</v>
      </c>
      <c r="D6" s="54">
        <v>20</v>
      </c>
    </row>
    <row r="7" spans="2:4" x14ac:dyDescent="0.25">
      <c r="C7" s="73" t="s">
        <v>129</v>
      </c>
      <c r="D7" s="54">
        <v>20</v>
      </c>
    </row>
    <row r="8" spans="2:4" x14ac:dyDescent="0.25">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FA9480-6C71-4E2B-AEE3-7A6BD29BC70E}">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bb691747-8bc2-4259-b27e-e7a3fc70b31c"/>
    <ds:schemaRef ds:uri="B5D90540-3F5E-474C-9A86-D177C8B4CD2B"/>
    <ds:schemaRef ds:uri="http://purl.org/dc/dcmitype/"/>
  </ds:schemaRefs>
</ds:datastoreItem>
</file>

<file path=customXml/itemProps2.xml><?xml version="1.0" encoding="utf-8"?>
<ds:datastoreItem xmlns:ds="http://schemas.openxmlformats.org/officeDocument/2006/customXml" ds:itemID="{21B27D49-009B-4185-BC5D-3DD78AEE02A0}">
  <ds:schemaRefs>
    <ds:schemaRef ds:uri="http://schemas.microsoft.com/sharepoint/v3/contenttype/forms"/>
  </ds:schemaRefs>
</ds:datastoreItem>
</file>

<file path=customXml/itemProps3.xml><?xml version="1.0" encoding="utf-8"?>
<ds:datastoreItem xmlns:ds="http://schemas.openxmlformats.org/officeDocument/2006/customXml" ds:itemID="{ECC12CB5-9D89-4E43-B3B7-48E74023E0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2018-10-29T22:36:29Z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