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Waugh-Heights (N-2016T-0003)\"/>
    </mc:Choice>
  </mc:AlternateContent>
  <xr:revisionPtr revIDLastSave="0" documentId="10_ncr:100000_{63F4AE4B-D50A-4F6D-9B83-49F76DDFC3ED}" xr6:coauthVersionLast="31" xr6:coauthVersionMax="31" xr10:uidLastSave="{00000000-0000-0000-0000-000000000000}"/>
  <bookViews>
    <workbookView xWindow="0" yWindow="0" windowWidth="15075" windowHeight="588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Outputs'!$A$2:$J$39</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s="1"/>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<sst xmlns="http://schemas.openxmlformats.org/spreadsheetml/2006/main" count="262" uniqueCount="130">
  <si>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</si>
  <si>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</si>
  <si>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</si>
  <si>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</si>
  <si>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</si>
  <si>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</si>
  <si>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</si>
  <si>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</si>
  <si>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</si>
  <si>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</si>
  <si>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</si>
  <si>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</si>
  <si>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</si>
  <si>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</si>
  <si>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</si>
  <si>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</si>
  <si>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</si>
  <si>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</si>
  <si>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</si>
  <si>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</si>
  <si>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</si>
  <si>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</si>
  <si>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</si>
  <si>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</si>
  <si>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</si>
  <si>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</si>
  <si>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</si>
  <si>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</si>
  <si>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</si>
  <si>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</si>
  <si>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</si>
  <si>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</si>
  <si>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</si>
  <si>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</si>
  <si>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</si>
  <si>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</si>
  <si>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</si>
  <si>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</si>
  <si>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</si>
  <si>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</si>
  <si>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</si>
  <si>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</si>
  <si>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</si>
  <si>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</si>
  <si>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</si>
  <si>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</si>
  <si>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</si>
  <si>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</si>
  <si>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</si>
  <si>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</si>
  <si>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</si>
  <si>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</si>
  <si>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</si>
  <si>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</si>
  <si>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</si>
  <si>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</si>
  <si>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</si>
  <si>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</si>
  <si>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</si>
  <si>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</si>
  <si>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</si>
  <si>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</si>
  <si>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</si>
  <si>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</si>
  <si>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</si>
  <si>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</si>
  <si>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</si>
  <si>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</si>
  <si>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</si>
  <si>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</si>
  <si>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</si>
  <si>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</si>
  <si>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</si>
  <si>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</si>
  <si>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</si>
  <si>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</si>
  <si>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</si>
  <si>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</si>
  <si>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</si>
  <si>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</si>
  <si>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</si>
  <si>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</si>
  <si>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</si>
  <si>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</si>
  <si>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</si>
  <si>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</si>
  <si>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</si>
  <si>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</si>
  <si>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</si>
  <si>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</si>
  <si>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</si>
  <si>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</si>
  <si>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</si>
  <si>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</si>
  <si>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</si>
  <si>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</si>
  <si>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</si>
  <si>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</si>
  <si>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</si>
  <si>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</si>
  <si>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</si>
  <si>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</si>
  <si>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</si>
  <si>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</si>
  <si>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</si>
  <si>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</si>
  <si>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</si>
  <si>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</si>
  <si>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</si>
  <si>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</si>
  <si>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</si>
  <si>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</si>
  <si>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</si>
  <si>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</si>
  <si>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</si>
  <si>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</si>
  <si>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</si>
  <si>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</si>
  <si>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</si>
  <si>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</si>
  <si>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</si>
  <si>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</si>
  <si>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</si>
  <si>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</si>
  <si>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</si>
  <si>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</si>
  <si>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</si>
  <si>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</si>
  <si>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</si>
  <si>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Waugh/Heights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</si>
</sst>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9" zoomScale="98" zoomScaleNormal="98"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6" zoomScale="86" zoomScaleNormal="86" workbookViewId="0">
      <selection activeCell="E17" sqref="E17"/>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2030</v>
      </c>
    </row>
    <row r="14" spans="1:5" x14ac:dyDescent="0.25">
      <c r="A14" s="6" t="s">
        <v>86</v>
      </c>
      <c r="B14" s="6" t="s">
        <v>121</v>
      </c>
    </row>
    <row r="15" spans="1:5" x14ac:dyDescent="0.25">
      <c r="A15" s="106" t="s">
        <v>87</v>
      </c>
      <c r="B15" s="57" t="s">
        <v>76</v>
      </c>
    </row>
    <row r="16" spans="1:5" x14ac:dyDescent="0.25">
      <c r="A16" s="106" t="s">
        <v>88</v>
      </c>
      <c r="B16" s="57">
        <v>2.7</v>
      </c>
    </row>
    <row r="17" spans="1:3" x14ac:dyDescent="0.25">
      <c r="A17" s="107" t="s">
        <v>95</v>
      </c>
      <c r="B17" s="57">
        <v>18</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32356</v>
      </c>
    </row>
    <row r="23" spans="1:3" ht="30" x14ac:dyDescent="0.25">
      <c r="A23" s="118" t="s">
        <v>101</v>
      </c>
      <c r="B23" s="120">
        <v>36082</v>
      </c>
    </row>
    <row r="24" spans="1:3" ht="30" x14ac:dyDescent="0.25">
      <c r="A24" s="118" t="s">
        <v>102</v>
      </c>
      <c r="B24" s="120">
        <v>39272</v>
      </c>
    </row>
    <row r="27" spans="1:3" ht="18.75" x14ac:dyDescent="0.3">
      <c r="A27" s="100" t="s">
        <v>55</v>
      </c>
      <c r="B27" s="101"/>
    </row>
    <row r="29" spans="1:3" x14ac:dyDescent="0.25">
      <c r="A29" s="108" t="s">
        <v>53</v>
      </c>
    </row>
    <row r="30" spans="1:3" x14ac:dyDescent="0.25">
      <c r="A30" s="105" t="s">
        <v>112</v>
      </c>
      <c r="B30" s="114">
        <f>'Benefit Calculations'!M37</f>
        <v>12611.138725302704</v>
      </c>
    </row>
    <row r="31" spans="1:3" x14ac:dyDescent="0.25">
      <c r="A31" s="105" t="s">
        <v>113</v>
      </c>
      <c r="B31" s="114">
        <f>'Benefit Calculations'!Q37</f>
        <v>1296.1749323530353</v>
      </c>
      <c r="C31" s="109"/>
    </row>
    <row r="32" spans="1:3" x14ac:dyDescent="0.25">
      <c r="A32" s="110"/>
      <c r="B32" s="111"/>
      <c r="C32" s="109"/>
    </row>
    <row r="33" spans="1:9" x14ac:dyDescent="0.25">
      <c r="A33" s="108" t="s">
        <v>94</v>
      </c>
      <c r="B33" s="111"/>
      <c r="C33" s="109"/>
    </row>
    <row r="34" spans="1:9" x14ac:dyDescent="0.25">
      <c r="A34" s="105" t="s">
        <v>114</v>
      </c>
      <c r="B34" s="114">
        <f>$B$30+$B$31</f>
        <v>13907.313657655739</v>
      </c>
      <c r="C34" s="109"/>
    </row>
    <row r="35" spans="1:9" x14ac:dyDescent="0.25">
      <c r="I35" s="112"/>
    </row>
    <row r="36" spans="1:9" x14ac:dyDescent="0.25">
      <c r="A36" s="108" t="s">
        <v>107</v>
      </c>
    </row>
    <row r="37" spans="1:9" x14ac:dyDescent="0.25">
      <c r="A37" s="105" t="s">
        <v>116</v>
      </c>
      <c r="B37" s="115">
        <f>'Benefit Calculations'!K37</f>
        <v>6.7369983166030867</v>
      </c>
    </row>
    <row r="38" spans="1:9" x14ac:dyDescent="0.25">
      <c r="A38" s="105" t="s">
        <v>117</v>
      </c>
      <c r="B38" s="115">
        <f>'Benefit Calculations'!O37</f>
        <v>2.7290094389692041</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0000000-0002-0000-0300-000003000000}">
          <x14:formula1>
            <xm:f>'Service Life'!$C$6:$C$8</xm:f>
          </x14:formula1>
          <xm:sqref>B14</xm:sqref>
        </x14:dataValidation>
        <x14:dataValidation type="list" allowBlank="1" showInputMessage="1" showErrorMessage="1" xr:uid="{00000000-0002-0000-0300-000004000000}">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32356</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32863.747139449777</v>
      </c>
      <c r="H5" s="79">
        <f>$C$9</f>
        <v>1.5692518835757729E-2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33379.462110449174</v>
      </c>
      <c r="H6" s="79">
        <f t="shared" ref="H6:H11" si="7">$C$9</f>
        <v>1.5692518835757729E-2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33903.26994834486</v>
      </c>
      <c r="H7" s="79">
        <f t="shared" si="7"/>
        <v>1.5692518835757729E-2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34435.297650603039</v>
      </c>
      <c r="H8" s="79">
        <f t="shared" si="7"/>
        <v>1.5692518835757729E-2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1.5692518835757729E-2</v>
      </c>
      <c r="F9" s="70">
        <f t="shared" si="2"/>
        <v>2023</v>
      </c>
      <c r="G9" s="80">
        <f t="shared" si="6"/>
        <v>34975.674207600052</v>
      </c>
      <c r="H9" s="79">
        <f t="shared" si="7"/>
        <v>1.5692518835757729E-2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3.3944549870990048E-3</v>
      </c>
      <c r="F10" s="70">
        <f t="shared" si="2"/>
        <v>2024</v>
      </c>
      <c r="G10" s="80">
        <f t="shared" si="6"/>
        <v>35524.530633896138</v>
      </c>
      <c r="H10" s="79">
        <f t="shared" si="7"/>
        <v>1.5692518835757729E-2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7.2003290337925296E-3</v>
      </c>
      <c r="F11" s="70">
        <f t="shared" si="2"/>
        <v>2025</v>
      </c>
      <c r="G11" s="80">
        <f>'Inputs &amp; Outputs'!$B$23</f>
        <v>36082</v>
      </c>
      <c r="H11" s="79">
        <f t="shared" si="7"/>
        <v>1.5692518835757729E-2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36204.478724844506</v>
      </c>
      <c r="H12" s="79">
        <f>$C$10</f>
        <v>3.3944549870990048E-3</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36327.373198207373</v>
      </c>
      <c r="H13" s="79">
        <f t="shared" ref="H13:H36" si="8">$C$10</f>
        <v>3.3944549870990048E-3</v>
      </c>
      <c r="I13" s="70">
        <f>IF(AND(F13&gt;='Inputs &amp; Outputs'!B$13,F13&lt;'Inputs &amp; Outputs'!B$13+'Inputs &amp; Outputs'!B$19),1,0)</f>
        <v>0</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36450.684831328232</v>
      </c>
      <c r="H14" s="79">
        <f t="shared" si="8"/>
        <v>3.3944549870990048E-3</v>
      </c>
      <c r="I14" s="70">
        <f>IF(AND(F14&gt;='Inputs &amp; Outputs'!B$13,F14&lt;'Inputs &amp; Outputs'!B$13+'Inputs &amp; Outputs'!B$19),1,0)</f>
        <v>0</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36574.415040237109</v>
      </c>
      <c r="H15" s="79">
        <f t="shared" si="8"/>
        <v>3.3944549870990048E-3</v>
      </c>
      <c r="I15" s="70">
        <f>IF(AND(F15&gt;='Inputs &amp; Outputs'!B$13,F15&lt;'Inputs &amp; Outputs'!B$13+'Inputs &amp; Outputs'!B$19),1,0)</f>
        <v>0</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36698.565245770667</v>
      </c>
      <c r="H16" s="79">
        <f t="shared" si="8"/>
        <v>3.3944549870990048E-3</v>
      </c>
      <c r="I16" s="70">
        <f>IF(AND(F16&gt;='Inputs &amp; Outputs'!B$13,F16&lt;'Inputs &amp; Outputs'!B$13+'Inputs &amp; Outputs'!B$19),1,0)</f>
        <v>1</v>
      </c>
      <c r="J16" s="71">
        <f>I16*'Inputs &amp; Outputs'!B$16*'Benefit Calculations'!G16*('Benefit Calculations'!C$4-'Benefit Calculations'!C$5)</f>
        <v>1132.9112687833199</v>
      </c>
      <c r="K16" s="89">
        <f t="shared" si="3"/>
        <v>0.32469370037794226</v>
      </c>
      <c r="L16" s="72">
        <f>K16*'Assumed Values'!$C$8</f>
        <v>2437.8003024375903</v>
      </c>
      <c r="M16" s="73">
        <f t="shared" si="0"/>
        <v>1082.4124885229714</v>
      </c>
      <c r="N16" s="88">
        <f>I16*'Inputs &amp; Outputs'!B$16*'Benefit Calculations'!G16*('Benefit Calculations'!D$4-'Benefit Calculations'!D$5)</f>
        <v>458.91736953604573</v>
      </c>
      <c r="O16" s="89">
        <f t="shared" si="4"/>
        <v>0.131526257164337</v>
      </c>
      <c r="P16" s="72">
        <f>ABS(O16*'Assumed Values'!$C$7)</f>
        <v>250.55751989806197</v>
      </c>
      <c r="Q16" s="73">
        <f t="shared" si="1"/>
        <v>111.25053531243802</v>
      </c>
      <c r="T16" s="85">
        <f t="shared" si="5"/>
        <v>0.29455692988366322</v>
      </c>
      <c r="U16" s="86">
        <f>T16*'Assumed Values'!$D$8</f>
        <v>0</v>
      </c>
    </row>
    <row r="17" spans="2:21" x14ac:dyDescent="0.25">
      <c r="B17" s="27"/>
      <c r="C17" s="69"/>
      <c r="F17" s="70">
        <f t="shared" si="2"/>
        <v>2031</v>
      </c>
      <c r="G17" s="80">
        <f t="shared" si="6"/>
        <v>36823.136873588555</v>
      </c>
      <c r="H17" s="79">
        <f t="shared" si="8"/>
        <v>3.3944549870990048E-3</v>
      </c>
      <c r="I17" s="70">
        <f>IF(AND(F17&gt;='Inputs &amp; Outputs'!B$13,F17&lt;'Inputs &amp; Outputs'!B$13+'Inputs &amp; Outputs'!B$19),1,0)</f>
        <v>1</v>
      </c>
      <c r="J17" s="71">
        <f>I17*'Inputs &amp; Outputs'!B$16*'Benefit Calculations'!G17*('Benefit Calculations'!C$4-'Benefit Calculations'!C$5)</f>
        <v>1136.7568850895821</v>
      </c>
      <c r="K17" s="89">
        <f t="shared" si="3"/>
        <v>0.32579585852846976</v>
      </c>
      <c r="L17" s="72">
        <f>K17*'Assumed Values'!$C$8</f>
        <v>2446.0753058317509</v>
      </c>
      <c r="M17" s="73">
        <f t="shared" si="0"/>
        <v>1015.0342887782583</v>
      </c>
      <c r="N17" s="88">
        <f>I17*'Inputs &amp; Outputs'!B$16*'Benefit Calculations'!G17*('Benefit Calculations'!D$4-'Benefit Calculations'!D$5)</f>
        <v>460.47514388973377</v>
      </c>
      <c r="O17" s="89">
        <f t="shared" si="4"/>
        <v>0.13197271712390293</v>
      </c>
      <c r="P17" s="72">
        <f>ABS(O17*'Assumed Values'!$C$7)</f>
        <v>251.40802612103508</v>
      </c>
      <c r="Q17" s="73">
        <f t="shared" si="1"/>
        <v>104.32539275406236</v>
      </c>
      <c r="T17" s="85">
        <f t="shared" si="5"/>
        <v>0.29555679012329134</v>
      </c>
      <c r="U17" s="86">
        <f>T17*'Assumed Values'!$D$8</f>
        <v>0</v>
      </c>
    </row>
    <row r="18" spans="2:21" x14ac:dyDescent="0.25">
      <c r="F18" s="70">
        <f t="shared" si="2"/>
        <v>2032</v>
      </c>
      <c r="G18" s="80">
        <f t="shared" si="6"/>
        <v>36948.13135418974</v>
      </c>
      <c r="H18" s="79">
        <f t="shared" si="8"/>
        <v>3.3944549870990048E-3</v>
      </c>
      <c r="I18" s="70">
        <f>IF(AND(F18&gt;='Inputs &amp; Outputs'!B$13,F18&lt;'Inputs &amp; Outputs'!B$13+'Inputs &amp; Outputs'!B$19),1,0)</f>
        <v>1</v>
      </c>
      <c r="J18" s="71">
        <f>I18*'Inputs &amp; Outputs'!B$16*'Benefit Calculations'!G18*('Benefit Calculations'!C$4-'Benefit Calculations'!C$5)</f>
        <v>1140.6155551672937</v>
      </c>
      <c r="K18" s="89">
        <f t="shared" si="3"/>
        <v>0.32690175790522802</v>
      </c>
      <c r="L18" s="72">
        <f>K18*'Assumed Values'!$C$8</f>
        <v>2454.3783983524518</v>
      </c>
      <c r="M18" s="73">
        <f t="shared" si="0"/>
        <v>951.85025886156859</v>
      </c>
      <c r="N18" s="88">
        <f>I18*'Inputs &amp; Outputs'!B$16*'Benefit Calculations'!G18*('Benefit Calculations'!D$4-'Benefit Calculations'!D$5)</f>
        <v>462.03820603834544</v>
      </c>
      <c r="O18" s="89">
        <f t="shared" si="4"/>
        <v>0.13242069257170519</v>
      </c>
      <c r="P18" s="72">
        <f>ABS(O18*'Assumed Values'!$C$7)</f>
        <v>252.26141934909839</v>
      </c>
      <c r="Q18" s="73">
        <f t="shared" si="1"/>
        <v>97.831327667081752</v>
      </c>
      <c r="T18" s="85">
        <f t="shared" si="5"/>
        <v>0.29656004434349637</v>
      </c>
      <c r="U18" s="86">
        <f>T18*'Assumed Values'!$D$8</f>
        <v>0</v>
      </c>
    </row>
    <row r="19" spans="2:21" x14ac:dyDescent="0.25">
      <c r="F19" s="70">
        <f t="shared" si="2"/>
        <v>2033</v>
      </c>
      <c r="G19" s="80">
        <f t="shared" si="6"/>
        <v>37073.550122928958</v>
      </c>
      <c r="H19" s="79">
        <f t="shared" si="8"/>
        <v>3.3944549870990048E-3</v>
      </c>
      <c r="I19" s="70">
        <f>IF(AND(F19&gt;='Inputs &amp; Outputs'!B$13,F19&lt;'Inputs &amp; Outputs'!B$13+'Inputs &amp; Outputs'!B$19),1,0)</f>
        <v>1</v>
      </c>
      <c r="J19" s="71">
        <f>I19*'Inputs &amp; Outputs'!B$16*'Benefit Calculations'!G19*('Benefit Calculations'!C$4-'Benefit Calculations'!C$5)</f>
        <v>1144.4873233268941</v>
      </c>
      <c r="K19" s="89">
        <f t="shared" si="3"/>
        <v>0.32801141120764088</v>
      </c>
      <c r="L19" s="72">
        <f>K19*'Assumed Values'!$C$8</f>
        <v>2462.7096753469677</v>
      </c>
      <c r="M19" s="73">
        <f t="shared" si="0"/>
        <v>892.59931936423629</v>
      </c>
      <c r="N19" s="88">
        <f>I19*'Inputs &amp; Outputs'!B$16*'Benefit Calculations'!G19*('Benefit Calculations'!D$4-'Benefit Calculations'!D$5)</f>
        <v>463.6065739310626</v>
      </c>
      <c r="O19" s="89">
        <f t="shared" si="4"/>
        <v>0.13287018865200034</v>
      </c>
      <c r="P19" s="72">
        <f>ABS(O19*'Assumed Values'!$C$7)</f>
        <v>253.11770938206067</v>
      </c>
      <c r="Q19" s="73">
        <f t="shared" si="1"/>
        <v>91.741506266519451</v>
      </c>
      <c r="T19" s="85">
        <f t="shared" si="5"/>
        <v>0.29756670406499242</v>
      </c>
      <c r="U19" s="86">
        <f>T19*'Assumed Values'!$D$8</f>
        <v>0</v>
      </c>
    </row>
    <row r="20" spans="2:21" x14ac:dyDescent="0.25">
      <c r="F20" s="70">
        <f t="shared" si="2"/>
        <v>2034</v>
      </c>
      <c r="G20" s="80">
        <f t="shared" si="6"/>
        <v>37199.394620033199</v>
      </c>
      <c r="H20" s="79">
        <f t="shared" si="8"/>
        <v>3.3944549870990048E-3</v>
      </c>
      <c r="I20" s="70">
        <f>IF(AND(F20&gt;='Inputs &amp; Outputs'!B$13,F20&lt;'Inputs &amp; Outputs'!B$13+'Inputs &amp; Outputs'!B$19),1,0)</f>
        <v>1</v>
      </c>
      <c r="J20" s="71">
        <f>I20*'Inputs &amp; Outputs'!B$16*'Benefit Calculations'!G20*('Benefit Calculations'!C$4-'Benefit Calculations'!C$5)</f>
        <v>1148.3722340292327</v>
      </c>
      <c r="K20" s="89">
        <f t="shared" si="3"/>
        <v>0.32912483117824004</v>
      </c>
      <c r="L20" s="72">
        <f>K20*'Assumed Values'!$C$8</f>
        <v>2471.0692324862262</v>
      </c>
      <c r="M20" s="73">
        <f t="shared" si="0"/>
        <v>837.03664259376956</v>
      </c>
      <c r="N20" s="88">
        <f>I20*'Inputs &amp; Outputs'!B$16*'Benefit Calculations'!G20*('Benefit Calculations'!D$4-'Benefit Calculations'!D$5)</f>
        <v>465.18026557799476</v>
      </c>
      <c r="O20" s="89">
        <f t="shared" si="4"/>
        <v>0.13332121052650689</v>
      </c>
      <c r="P20" s="72">
        <f>ABS(O20*'Assumed Values'!$C$7)</f>
        <v>253.97690605299562</v>
      </c>
      <c r="Q20" s="73">
        <f t="shared" si="1"/>
        <v>86.0307651214858</v>
      </c>
      <c r="T20" s="85">
        <f t="shared" si="5"/>
        <v>0.29857678084760048</v>
      </c>
      <c r="U20" s="86">
        <f>T20*'Assumed Values'!$D$8</f>
        <v>0</v>
      </c>
    </row>
    <row r="21" spans="2:21" x14ac:dyDescent="0.25">
      <c r="F21" s="70">
        <f t="shared" si="2"/>
        <v>2035</v>
      </c>
      <c r="G21" s="80">
        <f t="shared" si="6"/>
        <v>37325.666290618232</v>
      </c>
      <c r="H21" s="79">
        <f t="shared" si="8"/>
        <v>3.3944549870990048E-3</v>
      </c>
      <c r="I21" s="70">
        <f>IF(AND(F21&gt;='Inputs &amp; Outputs'!B$13,F21&lt;'Inputs &amp; Outputs'!B$13+'Inputs &amp; Outputs'!B$19),1,0)</f>
        <v>1</v>
      </c>
      <c r="J21" s="71">
        <f>I21*'Inputs &amp; Outputs'!B$16*'Benefit Calculations'!G21*('Benefit Calculations'!C$4-'Benefit Calculations'!C$5)</f>
        <v>1152.270331886079</v>
      </c>
      <c r="K21" s="89">
        <f t="shared" si="3"/>
        <v>0.33024203060281104</v>
      </c>
      <c r="L21" s="72">
        <f>K21*'Assumed Values'!$C$8</f>
        <v>2479.4571657659053</v>
      </c>
      <c r="M21" s="73">
        <f t="shared" si="0"/>
        <v>784.93264093421158</v>
      </c>
      <c r="N21" s="88">
        <f>I21*'Inputs &amp; Outputs'!B$16*'Benefit Calculations'!G21*('Benefit Calculations'!D$4-'Benefit Calculations'!D$5)</f>
        <v>466.75929905038601</v>
      </c>
      <c r="O21" s="89">
        <f t="shared" si="4"/>
        <v>0.13377376337446467</v>
      </c>
      <c r="P21" s="72">
        <f>ABS(O21*'Assumed Values'!$C$7)</f>
        <v>254.8390192283552</v>
      </c>
      <c r="Q21" s="73">
        <f t="shared" si="1"/>
        <v>80.675507178688193</v>
      </c>
      <c r="T21" s="85">
        <f t="shared" si="5"/>
        <v>0.29959028629038054</v>
      </c>
      <c r="U21" s="86">
        <f>T21*'Assumed Values'!$D$8</f>
        <v>0</v>
      </c>
    </row>
    <row r="22" spans="2:21" x14ac:dyDescent="0.25">
      <c r="F22" s="70">
        <f t="shared" si="2"/>
        <v>2036</v>
      </c>
      <c r="G22" s="80">
        <f t="shared" si="6"/>
        <v>37452.366584705211</v>
      </c>
      <c r="H22" s="79">
        <f t="shared" si="8"/>
        <v>3.3944549870990048E-3</v>
      </c>
      <c r="I22" s="70">
        <f>IF(AND(F22&gt;='Inputs &amp; Outputs'!B$13,F22&lt;'Inputs &amp; Outputs'!B$13+'Inputs &amp; Outputs'!B$19),1,0)</f>
        <v>1</v>
      </c>
      <c r="J22" s="71">
        <f>I22*'Inputs &amp; Outputs'!B$16*'Benefit Calculations'!G22*('Benefit Calculations'!C$4-'Benefit Calculations'!C$5)</f>
        <v>1156.1816616606359</v>
      </c>
      <c r="K22" s="89">
        <f t="shared" si="3"/>
        <v>0.33136302231054049</v>
      </c>
      <c r="L22" s="72">
        <f>K22*'Assumed Values'!$C$8</f>
        <v>2487.8735715075381</v>
      </c>
      <c r="M22" s="73">
        <f t="shared" si="0"/>
        <v>736.07201817922214</v>
      </c>
      <c r="N22" s="88">
        <f>I22*'Inputs &amp; Outputs'!B$16*'Benefit Calculations'!G22*('Benefit Calculations'!D$4-'Benefit Calculations'!D$5)</f>
        <v>468.34369248082237</v>
      </c>
      <c r="O22" s="89">
        <f t="shared" si="4"/>
        <v>0.13422785239269411</v>
      </c>
      <c r="P22" s="72">
        <f>ABS(O22*'Assumed Values'!$C$7)</f>
        <v>255.70405880808227</v>
      </c>
      <c r="Q22" s="73">
        <f t="shared" si="1"/>
        <v>75.653604258287501</v>
      </c>
      <c r="T22" s="85">
        <f t="shared" si="5"/>
        <v>0.30060723203176531</v>
      </c>
      <c r="U22" s="86">
        <f>T22*'Assumed Values'!$D$8</f>
        <v>0</v>
      </c>
    </row>
    <row r="23" spans="2:21" x14ac:dyDescent="0.25">
      <c r="F23" s="70">
        <f t="shared" si="2"/>
        <v>2037</v>
      </c>
      <c r="G23" s="80">
        <f t="shared" si="6"/>
        <v>37579.496957237323</v>
      </c>
      <c r="H23" s="79">
        <f t="shared" si="8"/>
        <v>3.3944549870990048E-3</v>
      </c>
      <c r="I23" s="70">
        <f>IF(AND(F23&gt;='Inputs &amp; Outputs'!B$13,F23&lt;'Inputs &amp; Outputs'!B$13+'Inputs &amp; Outputs'!B$19),1,0)</f>
        <v>1</v>
      </c>
      <c r="J23" s="71">
        <f>I23*'Inputs &amp; Outputs'!B$16*'Benefit Calculations'!G23*('Benefit Calculations'!C$4-'Benefit Calculations'!C$5)</f>
        <v>1160.1062682680524</v>
      </c>
      <c r="K23" s="89">
        <f t="shared" si="3"/>
        <v>0.3324878191741627</v>
      </c>
      <c r="L23" s="72">
        <f>K23*'Assumed Values'!$C$8</f>
        <v>2496.3185463596137</v>
      </c>
      <c r="M23" s="73">
        <f t="shared" si="0"/>
        <v>690.2528799179388</v>
      </c>
      <c r="N23" s="88">
        <f>I23*'Inputs &amp; Outputs'!B$16*'Benefit Calculations'!G23*('Benefit Calculations'!D$4-'Benefit Calculations'!D$5)</f>
        <v>469.93346406344028</v>
      </c>
      <c r="O23" s="89">
        <f t="shared" si="4"/>
        <v>0.13468348279565609</v>
      </c>
      <c r="P23" s="72">
        <f>ABS(O23*'Assumed Values'!$C$7)</f>
        <v>256.57203472572485</v>
      </c>
      <c r="Q23" s="73">
        <f t="shared" si="1"/>
        <v>70.944305619209402</v>
      </c>
      <c r="T23" s="85">
        <f t="shared" si="5"/>
        <v>0.30162762974969359</v>
      </c>
      <c r="U23" s="86">
        <f>T23*'Assumed Values'!$D$8</f>
        <v>0</v>
      </c>
    </row>
    <row r="24" spans="2:21" x14ac:dyDescent="0.25">
      <c r="F24" s="70">
        <f t="shared" si="2"/>
        <v>2038</v>
      </c>
      <c r="G24" s="80">
        <f t="shared" si="6"/>
        <v>37707.058868096487</v>
      </c>
      <c r="H24" s="79">
        <f t="shared" si="8"/>
        <v>3.3944549870990048E-3</v>
      </c>
      <c r="I24" s="70">
        <f>IF(AND(F24&gt;='Inputs &amp; Outputs'!B$13,F24&lt;'Inputs &amp; Outputs'!B$13+'Inputs &amp; Outputs'!B$19),1,0)</f>
        <v>1</v>
      </c>
      <c r="J24" s="71">
        <f>I24*'Inputs &amp; Outputs'!B$16*'Benefit Calculations'!G24*('Benefit Calculations'!C$4-'Benefit Calculations'!C$5)</f>
        <v>1164.0441967759396</v>
      </c>
      <c r="K24" s="89">
        <f t="shared" si="3"/>
        <v>0.33361643411010805</v>
      </c>
      <c r="L24" s="72">
        <f>K24*'Assumed Values'!$C$8</f>
        <v>2504.7921872986913</v>
      </c>
      <c r="M24" s="73">
        <f t="shared" si="0"/>
        <v>647.2858992976968</v>
      </c>
      <c r="N24" s="88">
        <f>I24*'Inputs &amp; Outputs'!B$16*'Benefit Calculations'!G24*('Benefit Calculations'!D$4-'Benefit Calculations'!D$5)</f>
        <v>471.52863205413507</v>
      </c>
      <c r="O24" s="89">
        <f t="shared" si="4"/>
        <v>0.13514065981551165</v>
      </c>
      <c r="P24" s="72">
        <f>ABS(O24*'Assumed Values'!$C$7)</f>
        <v>257.44295694854969</v>
      </c>
      <c r="Q24" s="73">
        <f t="shared" si="1"/>
        <v>66.528152216097936</v>
      </c>
      <c r="T24" s="85">
        <f t="shared" si="5"/>
        <v>0.30265149116174428</v>
      </c>
      <c r="U24" s="86">
        <f>T24*'Assumed Values'!$D$8</f>
        <v>0</v>
      </c>
    </row>
    <row r="25" spans="2:21" x14ac:dyDescent="0.25">
      <c r="F25" s="70">
        <f t="shared" si="2"/>
        <v>2039</v>
      </c>
      <c r="G25" s="80">
        <f t="shared" si="6"/>
        <v>37835.053782120136</v>
      </c>
      <c r="H25" s="79">
        <f t="shared" si="8"/>
        <v>3.3944549870990048E-3</v>
      </c>
      <c r="I25" s="70">
        <f>IF(AND(F25&gt;='Inputs &amp; Outputs'!B$13,F25&lt;'Inputs &amp; Outputs'!B$13+'Inputs &amp; Outputs'!B$19),1,0)</f>
        <v>1</v>
      </c>
      <c r="J25" s="71">
        <f>I25*'Inputs &amp; Outputs'!B$16*'Benefit Calculations'!G25*('Benefit Calculations'!C$4-'Benefit Calculations'!C$5)</f>
        <v>1167.9954924048893</v>
      </c>
      <c r="K25" s="89">
        <f t="shared" si="3"/>
        <v>0.33474888007865128</v>
      </c>
      <c r="L25" s="72">
        <f>K25*'Assumed Values'!$C$8</f>
        <v>2513.2945916305139</v>
      </c>
      <c r="M25" s="73">
        <f t="shared" si="0"/>
        <v>606.99353471649226</v>
      </c>
      <c r="N25" s="88">
        <f>I25*'Inputs &amp; Outputs'!B$16*'Benefit Calculations'!G25*('Benefit Calculations'!D$4-'Benefit Calculations'!D$5)</f>
        <v>473.12921477077128</v>
      </c>
      <c r="O25" s="89">
        <f t="shared" si="4"/>
        <v>0.1355993887021823</v>
      </c>
      <c r="P25" s="72">
        <f>ABS(O25*'Assumed Values'!$C$7)</f>
        <v>258.31683547765726</v>
      </c>
      <c r="Q25" s="73">
        <f t="shared" si="1"/>
        <v>62.386896293617163</v>
      </c>
      <c r="T25" s="85">
        <f t="shared" si="5"/>
        <v>0.30367882802527124</v>
      </c>
      <c r="U25" s="86">
        <f>T25*'Assumed Values'!$D$8</f>
        <v>0</v>
      </c>
    </row>
    <row r="26" spans="2:21" x14ac:dyDescent="0.25">
      <c r="F26" s="70">
        <f t="shared" si="2"/>
        <v>2040</v>
      </c>
      <c r="G26" s="80">
        <f t="shared" si="6"/>
        <v>37963.483169118015</v>
      </c>
      <c r="H26" s="79">
        <f t="shared" si="8"/>
        <v>3.3944549870990048E-3</v>
      </c>
      <c r="I26" s="70">
        <f>IF(AND(F26&gt;='Inputs &amp; Outputs'!B$13,F26&lt;'Inputs &amp; Outputs'!B$13+'Inputs &amp; Outputs'!B$19),1,0)</f>
        <v>1</v>
      </c>
      <c r="J26" s="71">
        <f>I26*'Inputs &amp; Outputs'!B$16*'Benefit Calculations'!G26*('Benefit Calculations'!C$4-'Benefit Calculations'!C$5)</f>
        <v>1171.9602005289923</v>
      </c>
      <c r="K26" s="89">
        <f t="shared" si="3"/>
        <v>0.33588517008406016</v>
      </c>
      <c r="L26" s="72">
        <f>K26*'Assumed Values'!$C$8</f>
        <v>2521.8258569911236</v>
      </c>
      <c r="M26" s="73">
        <f t="shared" si="0"/>
        <v>569.20929621266134</v>
      </c>
      <c r="N26" s="88">
        <f>I26*'Inputs &amp; Outputs'!B$16*'Benefit Calculations'!G26*('Benefit Calculations'!D$4-'Benefit Calculations'!D$5)</f>
        <v>474.7352305933922</v>
      </c>
      <c r="O26" s="89">
        <f t="shared" si="4"/>
        <v>0.13605967472340999</v>
      </c>
      <c r="P26" s="72">
        <f>ABS(O26*'Assumed Values'!$C$7)</f>
        <v>259.19368034809605</v>
      </c>
      <c r="Q26" s="73">
        <f t="shared" si="1"/>
        <v>58.503425985860439</v>
      </c>
      <c r="T26" s="85">
        <f t="shared" si="5"/>
        <v>0.30470965213753803</v>
      </c>
      <c r="U26" s="86">
        <f>T26*'Assumed Values'!$D$8</f>
        <v>0</v>
      </c>
    </row>
    <row r="27" spans="2:21" x14ac:dyDescent="0.25">
      <c r="F27" s="70">
        <f t="shared" si="2"/>
        <v>2041</v>
      </c>
      <c r="G27" s="80">
        <f t="shared" si="6"/>
        <v>38092.348503889079</v>
      </c>
      <c r="H27" s="79">
        <f t="shared" si="8"/>
        <v>3.3944549870990048E-3</v>
      </c>
      <c r="I27" s="70">
        <f>IF(AND(F27&gt;='Inputs &amp; Outputs'!B$13,F27&lt;'Inputs &amp; Outputs'!B$13+'Inputs &amp; Outputs'!B$19),1,0)</f>
        <v>1</v>
      </c>
      <c r="J27" s="71">
        <f>I27*'Inputs &amp; Outputs'!B$16*'Benefit Calculations'!G27*('Benefit Calculations'!C$4-'Benefit Calculations'!C$5)</f>
        <v>1175.9383666763595</v>
      </c>
      <c r="K27" s="89">
        <f t="shared" si="3"/>
        <v>0.33702531717474454</v>
      </c>
      <c r="L27" s="72">
        <f>K27*'Assumed Values'!$C$8</f>
        <v>2530.3860813479819</v>
      </c>
      <c r="M27" s="73">
        <f t="shared" si="0"/>
        <v>533.7770575204612</v>
      </c>
      <c r="N27" s="88">
        <f>I27*'Inputs &amp; Outputs'!B$16*'Benefit Calculations'!G27*('Benefit Calculations'!D$4-'Benefit Calculations'!D$5)</f>
        <v>476.34669796443148</v>
      </c>
      <c r="O27" s="89">
        <f t="shared" si="4"/>
        <v>0.13652152316481792</v>
      </c>
      <c r="P27" s="72">
        <f>ABS(O27*'Assumed Values'!$C$7)</f>
        <v>260.07350162897814</v>
      </c>
      <c r="Q27" s="73">
        <f t="shared" si="1"/>
        <v>54.861694609308884</v>
      </c>
      <c r="T27" s="85">
        <f t="shared" si="5"/>
        <v>0.30574397533585346</v>
      </c>
      <c r="U27" s="86">
        <f>T27*'Assumed Values'!$D$8</f>
        <v>0</v>
      </c>
    </row>
    <row r="28" spans="2:21" x14ac:dyDescent="0.25">
      <c r="F28" s="70">
        <f t="shared" si="2"/>
        <v>2042</v>
      </c>
      <c r="G28" s="80">
        <f t="shared" si="6"/>
        <v>38221.651266238419</v>
      </c>
      <c r="H28" s="79">
        <f t="shared" si="8"/>
        <v>3.3944549870990048E-3</v>
      </c>
      <c r="I28" s="70">
        <f>IF(AND(F28&gt;='Inputs &amp; Outputs'!B$13,F28&lt;'Inputs &amp; Outputs'!B$13+'Inputs &amp; Outputs'!B$19),1,0)</f>
        <v>1</v>
      </c>
      <c r="J28" s="71">
        <f>I28*'Inputs &amp; Outputs'!B$16*'Benefit Calculations'!G28*('Benefit Calculations'!C$4-'Benefit Calculations'!C$5)</f>
        <v>1179.9300365296453</v>
      </c>
      <c r="K28" s="89">
        <f t="shared" si="3"/>
        <v>0.33816933444340708</v>
      </c>
      <c r="L28" s="72">
        <f>K28*'Assumed Values'!$C$8</f>
        <v>2538.9753630011005</v>
      </c>
      <c r="M28" s="73">
        <f t="shared" si="0"/>
        <v>500.55041094893522</v>
      </c>
      <c r="N28" s="88">
        <f>I28*'Inputs &amp; Outputs'!B$16*'Benefit Calculations'!G28*('Benefit Calculations'!D$4-'Benefit Calculations'!D$5)</f>
        <v>477.96363538892507</v>
      </c>
      <c r="O28" s="89">
        <f t="shared" si="4"/>
        <v>0.13698493932997111</v>
      </c>
      <c r="P28" s="72">
        <f>ABS(O28*'Assumed Values'!$C$7)</f>
        <v>260.95630942359497</v>
      </c>
      <c r="Q28" s="73">
        <f t="shared" si="1"/>
        <v>51.446654357173983</v>
      </c>
      <c r="T28" s="85">
        <f t="shared" si="5"/>
        <v>0.30678180949770784</v>
      </c>
      <c r="U28" s="86">
        <f>T28*'Assumed Values'!$D$8</f>
        <v>0</v>
      </c>
    </row>
    <row r="29" spans="2:21" x14ac:dyDescent="0.25">
      <c r="F29" s="70">
        <f t="shared" si="2"/>
        <v>2043</v>
      </c>
      <c r="G29" s="80">
        <f t="shared" si="6"/>
        <v>38351.392940994265</v>
      </c>
      <c r="H29" s="79">
        <f t="shared" si="8"/>
        <v>3.3944549870990048E-3</v>
      </c>
      <c r="I29" s="70">
        <f>IF(AND(F29&gt;='Inputs &amp; Outputs'!B$13,F29&lt;'Inputs &amp; Outputs'!B$13+'Inputs &amp; Outputs'!B$19),1,0)</f>
        <v>1</v>
      </c>
      <c r="J29" s="71">
        <f>I29*'Inputs &amp; Outputs'!B$16*'Benefit Calculations'!G29*('Benefit Calculations'!C$4-'Benefit Calculations'!C$5)</f>
        <v>1183.9352559265712</v>
      </c>
      <c r="K29" s="89">
        <f t="shared" si="3"/>
        <v>0.33931723502719241</v>
      </c>
      <c r="L29" s="72">
        <f>K29*'Assumed Values'!$C$8</f>
        <v>2547.5938005841608</v>
      </c>
      <c r="M29" s="73">
        <f t="shared" si="0"/>
        <v>469.39206241838804</v>
      </c>
      <c r="N29" s="88">
        <f>I29*'Inputs &amp; Outputs'!B$16*'Benefit Calculations'!G29*('Benefit Calculations'!D$4-'Benefit Calculations'!D$5)</f>
        <v>479.58606143472298</v>
      </c>
      <c r="O29" s="89">
        <f t="shared" si="4"/>
        <v>0.13744992854043719</v>
      </c>
      <c r="P29" s="72">
        <f>ABS(O29*'Assumed Values'!$C$7)</f>
        <v>261.84211386953285</v>
      </c>
      <c r="Q29" s="73">
        <f t="shared" si="1"/>
        <v>48.24419412114603</v>
      </c>
      <c r="T29" s="85">
        <f t="shared" si="5"/>
        <v>0.30782316654090852</v>
      </c>
      <c r="U29" s="86">
        <f>T29*'Assumed Values'!$D$8</f>
        <v>0</v>
      </c>
    </row>
    <row r="30" spans="2:21" x14ac:dyDescent="0.25">
      <c r="F30" s="70">
        <f t="shared" si="2"/>
        <v>2044</v>
      </c>
      <c r="G30" s="80">
        <f t="shared" si="6"/>
        <v>38481.575018025018</v>
      </c>
      <c r="H30" s="79">
        <f t="shared" si="8"/>
        <v>3.3944549870990048E-3</v>
      </c>
      <c r="I30" s="70">
        <f>IF(AND(F30&gt;='Inputs &amp; Outputs'!B$13,F30&lt;'Inputs &amp; Outputs'!B$13+'Inputs &amp; Outputs'!B$19),1,0)</f>
        <v>1</v>
      </c>
      <c r="J30" s="71">
        <f>I30*'Inputs &amp; Outputs'!B$16*'Benefit Calculations'!G30*('Benefit Calculations'!C$4-'Benefit Calculations'!C$5)</f>
        <v>1187.9540708604536</v>
      </c>
      <c r="K30" s="89">
        <f t="shared" si="3"/>
        <v>0.34046903210783913</v>
      </c>
      <c r="L30" s="72">
        <f>K30*'Assumed Values'!$C$8</f>
        <v>2556.2414930656564</v>
      </c>
      <c r="M30" s="73">
        <f t="shared" si="0"/>
        <v>440.1732641547373</v>
      </c>
      <c r="N30" s="88">
        <f>I30*'Inputs &amp; Outputs'!B$16*'Benefit Calculations'!G30*('Benefit Calculations'!D$4-'Benefit Calculations'!D$5)</f>
        <v>481.21399473270327</v>
      </c>
      <c r="O30" s="89">
        <f t="shared" si="4"/>
        <v>0.13791649613584767</v>
      </c>
      <c r="P30" s="72">
        <f>ABS(O30*'Assumed Values'!$C$7)</f>
        <v>262.73092513878981</v>
      </c>
      <c r="Q30" s="73">
        <f t="shared" si="1"/>
        <v>45.241081183625354</v>
      </c>
      <c r="T30" s="85">
        <f t="shared" si="5"/>
        <v>0.30886805842371789</v>
      </c>
      <c r="U30" s="86">
        <f>T30*'Assumed Values'!$D$8</f>
        <v>0</v>
      </c>
    </row>
    <row r="31" spans="2:21" x14ac:dyDescent="0.25">
      <c r="F31" s="70">
        <f t="shared" si="2"/>
        <v>2045</v>
      </c>
      <c r="G31" s="80">
        <f>'Inputs &amp; Outputs'!$B$24</f>
        <v>39272</v>
      </c>
      <c r="H31" s="79">
        <f t="shared" si="8"/>
        <v>3.3944549870990048E-3</v>
      </c>
      <c r="I31" s="70">
        <f>IF(AND(F31&gt;='Inputs &amp; Outputs'!B$13,F31&lt;'Inputs &amp; Outputs'!B$13+'Inputs &amp; Outputs'!B$19),1,0)</f>
        <v>1</v>
      </c>
      <c r="J31" s="71">
        <f>I31*'Inputs &amp; Outputs'!B$16*'Benefit Calculations'!G31*('Benefit Calculations'!C$4-'Benefit Calculations'!C$5)</f>
        <v>1212.3550621038514</v>
      </c>
      <c r="K31" s="89">
        <f t="shared" si="3"/>
        <v>0.34746238486018421</v>
      </c>
      <c r="L31" s="72">
        <f>K31*'Assumed Values'!$C$8</f>
        <v>2608.7475855302632</v>
      </c>
      <c r="M31" s="73">
        <f t="shared" si="0"/>
        <v>419.82670713344334</v>
      </c>
      <c r="N31" s="88">
        <f>I31*'Inputs &amp; Outputs'!B$16*'Benefit Calculations'!G31*('Benefit Calculations'!D$4-'Benefit Calculations'!D$5)</f>
        <v>491.09829814114073</v>
      </c>
      <c r="O31" s="89">
        <f t="shared" si="4"/>
        <v>0.14074934910304479</v>
      </c>
      <c r="P31" s="72">
        <f>ABS(O31*'Assumed Values'!$C$7)</f>
        <v>268.12751004130035</v>
      </c>
      <c r="Q31" s="73">
        <f t="shared" si="1"/>
        <v>43.149858674290869</v>
      </c>
      <c r="T31" s="85">
        <f t="shared" si="5"/>
        <v>0.31521231614700135</v>
      </c>
      <c r="U31" s="86">
        <f>T31*'Assumed Values'!$D$8</f>
        <v>0</v>
      </c>
    </row>
    <row r="32" spans="2:21" x14ac:dyDescent="0.25">
      <c r="F32" s="70">
        <f t="shared" si="2"/>
        <v>2046</v>
      </c>
      <c r="G32" s="80">
        <f t="shared" si="6"/>
        <v>39405.307036253354</v>
      </c>
      <c r="H32" s="79">
        <f t="shared" si="8"/>
        <v>3.3944549870990048E-3</v>
      </c>
      <c r="I32" s="70">
        <f>IF(AND(F32&gt;='Inputs &amp; Outputs'!B$13,F32&lt;'Inputs &amp; Outputs'!B$13+'Inputs &amp; Outputs'!B$19),1,0)</f>
        <v>1</v>
      </c>
      <c r="J32" s="71">
        <f>I32*'Inputs &amp; Outputs'!B$16*'Benefit Calculations'!G32*('Benefit Calculations'!C$4-'Benefit Calculations'!C$5)</f>
        <v>1216.4703467905445</v>
      </c>
      <c r="K32" s="89">
        <f t="shared" si="3"/>
        <v>0.34864183028530216</v>
      </c>
      <c r="L32" s="72">
        <f>K32*'Assumed Values'!$C$8</f>
        <v>2617.6028617820484</v>
      </c>
      <c r="M32" s="73">
        <f t="shared" si="0"/>
        <v>393.69326167587832</v>
      </c>
      <c r="N32" s="88">
        <f>I32*'Inputs &amp; Outputs'!B$16*'Benefit Calculations'!G32*('Benefit Calculations'!D$4-'Benefit Calculations'!D$5)</f>
        <v>492.7653092084218</v>
      </c>
      <c r="O32" s="89">
        <f t="shared" si="4"/>
        <v>0.14122711643303856</v>
      </c>
      <c r="P32" s="72">
        <f>ABS(O32*'Assumed Values'!$C$7)</f>
        <v>269.03765680493848</v>
      </c>
      <c r="Q32" s="73">
        <f t="shared" si="1"/>
        <v>40.463858810523774</v>
      </c>
      <c r="T32" s="85">
        <f t="shared" si="5"/>
        <v>0.3162822901655416</v>
      </c>
      <c r="U32" s="86">
        <f>T32*'Assumed Values'!$D$8</f>
        <v>0</v>
      </c>
    </row>
    <row r="33" spans="6:21" x14ac:dyDescent="0.25">
      <c r="F33" s="70">
        <f t="shared" si="2"/>
        <v>2047</v>
      </c>
      <c r="G33" s="80">
        <f t="shared" si="6"/>
        <v>39539.06657724073</v>
      </c>
      <c r="H33" s="79">
        <f t="shared" si="8"/>
        <v>3.3944549870990048E-3</v>
      </c>
      <c r="I33" s="70">
        <f>IF(AND(F33&gt;='Inputs &amp; Outputs'!B$13,F33&lt;'Inputs &amp; Outputs'!B$13+'Inputs &amp; Outputs'!B$19),1,0)</f>
        <v>1</v>
      </c>
      <c r="J33" s="71">
        <f>I33*'Inputs &amp; Outputs'!B$16*'Benefit Calculations'!G33*('Benefit Calculations'!C$4-'Benefit Calculations'!C$5)</f>
        <v>1220.5996006258656</v>
      </c>
      <c r="K33" s="89">
        <f t="shared" si="3"/>
        <v>0.34982527928482543</v>
      </c>
      <c r="L33" s="72">
        <f>K33*'Assumed Values'!$C$8</f>
        <v>2626.4881968704694</v>
      </c>
      <c r="M33" s="73">
        <f t="shared" si="0"/>
        <v>369.18657544987042</v>
      </c>
      <c r="N33" s="88">
        <f>I33*'Inputs &amp; Outputs'!B$16*'Benefit Calculations'!G33*('Benefit Calculations'!D$4-'Benefit Calculations'!D$5)</f>
        <v>494.43797886973368</v>
      </c>
      <c r="O33" s="89">
        <f t="shared" si="4"/>
        <v>0.14170650552272832</v>
      </c>
      <c r="P33" s="72">
        <f>ABS(O33*'Assumed Values'!$C$7)</f>
        <v>269.95089302079742</v>
      </c>
      <c r="Q33" s="73">
        <f t="shared" si="1"/>
        <v>37.945057530710677</v>
      </c>
      <c r="T33" s="85">
        <f t="shared" si="5"/>
        <v>0.31735589616272503</v>
      </c>
      <c r="U33" s="86">
        <f>T33*'Assumed Values'!$D$8</f>
        <v>0</v>
      </c>
    </row>
    <row r="34" spans="6:21" x14ac:dyDescent="0.25">
      <c r="F34" s="70">
        <f t="shared" si="2"/>
        <v>2048</v>
      </c>
      <c r="G34" s="80">
        <f t="shared" si="6"/>
        <v>39673.280158969086</v>
      </c>
      <c r="H34" s="79">
        <f t="shared" si="8"/>
        <v>3.3944549870990048E-3</v>
      </c>
      <c r="I34" s="70">
        <f>IF(AND(F34&gt;='Inputs &amp; Outputs'!B$13,F34&lt;'Inputs &amp; Outputs'!B$13+'Inputs &amp; Outputs'!B$19),1,0)</f>
        <v>1</v>
      </c>
      <c r="J34" s="71">
        <f>I34*'Inputs &amp; Outputs'!B$16*'Benefit Calculations'!G34*('Benefit Calculations'!C$4-'Benefit Calculations'!C$5)</f>
        <v>1224.7428710274612</v>
      </c>
      <c r="K34" s="89">
        <f t="shared" si="3"/>
        <v>0.35101274544870709</v>
      </c>
      <c r="L34" s="72">
        <f>K34*'Assumed Values'!$C$8</f>
        <v>2635.4036928288929</v>
      </c>
      <c r="M34" s="73">
        <f t="shared" si="0"/>
        <v>346.2053856654918</v>
      </c>
      <c r="N34" s="88">
        <f>I34*'Inputs &amp; Outputs'!B$16*'Benefit Calculations'!G34*('Benefit Calculations'!D$4-'Benefit Calculations'!D$5)</f>
        <v>496.11632633291919</v>
      </c>
      <c r="O34" s="89">
        <f t="shared" si="4"/>
        <v>0.14218752187710429</v>
      </c>
      <c r="P34" s="72">
        <f>ABS(O34*'Assumed Values'!$C$7)</f>
        <v>270.86722917588366</v>
      </c>
      <c r="Q34" s="73">
        <f t="shared" si="1"/>
        <v>35.583047028487435</v>
      </c>
      <c r="T34" s="85">
        <f t="shared" si="5"/>
        <v>0.31843314646713988</v>
      </c>
      <c r="U34" s="86">
        <f>T34*'Assumed Values'!$D$8</f>
        <v>0</v>
      </c>
    </row>
    <row r="35" spans="6:21" x14ac:dyDescent="0.25">
      <c r="F35" s="70">
        <f t="shared" si="2"/>
        <v>2049</v>
      </c>
      <c r="G35" s="80">
        <f t="shared" si="6"/>
        <v>39807.949322659275</v>
      </c>
      <c r="H35" s="79">
        <f t="shared" si="8"/>
        <v>3.3944549870990048E-3</v>
      </c>
      <c r="I35" s="70">
        <f>IF(AND(F35&gt;='Inputs &amp; Outputs'!B$13,F35&lt;'Inputs &amp; Outputs'!B$13+'Inputs &amp; Outputs'!B$19),1,0)</f>
        <v>1</v>
      </c>
      <c r="J35" s="71">
        <f>I35*'Inputs &amp; Outputs'!B$16*'Benefit Calculations'!G35*('Benefit Calculations'!C$4-'Benefit Calculations'!C$5)</f>
        <v>1228.9002055739343</v>
      </c>
      <c r="K35" s="89">
        <f t="shared" si="3"/>
        <v>0.35220424241303072</v>
      </c>
      <c r="L35" s="72">
        <f>K35*'Assumed Values'!$C$8</f>
        <v>2644.3494520370346</v>
      </c>
      <c r="M35" s="73">
        <f t="shared" si="0"/>
        <v>324.65473295647143</v>
      </c>
      <c r="N35" s="88">
        <f>I35*'Inputs &amp; Outputs'!B$16*'Benefit Calculations'!G35*('Benefit Calculations'!D$4-'Benefit Calculations'!D$5)</f>
        <v>497.80037087102124</v>
      </c>
      <c r="O35" s="89">
        <f t="shared" si="4"/>
        <v>0.14267017101984331</v>
      </c>
      <c r="P35" s="72">
        <f>ABS(O35*'Assumed Values'!$C$7)</f>
        <v>271.78667579280147</v>
      </c>
      <c r="Q35" s="73">
        <f t="shared" si="1"/>
        <v>33.368067364420057</v>
      </c>
      <c r="T35" s="85">
        <f t="shared" si="5"/>
        <v>0.31951405344922296</v>
      </c>
      <c r="U35" s="86">
        <f>T35*'Assumed Values'!$D$8</f>
        <v>0</v>
      </c>
    </row>
    <row r="36" spans="6:21" x14ac:dyDescent="0.25">
      <c r="F36" s="70">
        <f t="shared" si="2"/>
        <v>2050</v>
      </c>
      <c r="G36" s="80">
        <f t="shared" si="6"/>
        <v>39943.075614763758</v>
      </c>
      <c r="H36" s="79">
        <f t="shared" si="8"/>
        <v>3.3944549870990048E-3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23506.527234035599</v>
      </c>
      <c r="K37" s="71">
        <f t="shared" ref="K37:Q37" si="9">SUM(K4:K36)</f>
        <v>6.7369983166030867</v>
      </c>
      <c r="L37" s="74">
        <f t="shared" si="9"/>
        <v>50581.383361055989</v>
      </c>
      <c r="M37" s="75">
        <f t="shared" si="9"/>
        <v>12611.138725302704</v>
      </c>
      <c r="N37" s="88">
        <f t="shared" si="9"/>
        <v>9521.97576493015</v>
      </c>
      <c r="O37" s="88">
        <f t="shared" si="9"/>
        <v>2.7290094389692041</v>
      </c>
      <c r="P37" s="76">
        <f t="shared" si="9"/>
        <v>5198.7629812363348</v>
      </c>
      <c r="Q37" s="75">
        <f t="shared" si="9"/>
        <v>1296.1749323530353</v>
      </c>
      <c r="T37" s="85">
        <f>SUM(T4:T36)</f>
        <v>6.1116970808492548</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2018-10-25T19:32:57Z</cp:lastPrinted>
  <dcterms:created xsi:type="dcterms:W3CDTF">2012-07-25T15:48:32Z</dcterms:created>
  <dcterms:modified xsi:type="dcterms:W3CDTF">2018-10-31T22:20:54Z</dcterms:modified>
</cp:coreProperties>
</file>