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2_HW_FM1314/"/>
    </mc:Choice>
  </mc:AlternateContent>
  <xr:revisionPtr revIDLastSave="6" documentId="10_ncr:100000_{A47AA6D1-1B07-4128-A746-8BCEDFC740BC}" xr6:coauthVersionLast="40" xr6:coauthVersionMax="40" xr10:uidLastSave="{D1D6A89F-BCE0-4B5E-B8C5-B1E10CBA2197}"/>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28" i="19"/>
  <c r="C9" i="19"/>
  <c r="H8" i="19"/>
  <c r="H6" i="19"/>
  <c r="H27" i="19"/>
  <c r="H21" i="19"/>
  <c r="H33" i="19"/>
  <c r="H32" i="19"/>
  <c r="G32" i="19"/>
  <c r="H23" i="19"/>
  <c r="H11" i="19"/>
  <c r="H10" i="19"/>
  <c r="H9"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H25" i="19"/>
  <c r="H17" i="19"/>
  <c r="H15" i="19"/>
  <c r="H34" i="19"/>
  <c r="H14" i="19"/>
  <c r="H31" i="19"/>
  <c r="H29" i="19"/>
  <c r="G33" i="19"/>
  <c r="G34" i="19"/>
  <c r="H35" i="19"/>
  <c r="H12" i="19"/>
  <c r="G12" i="19"/>
  <c r="N12" i="19"/>
  <c r="O12" i="19"/>
  <c r="P12" i="19"/>
  <c r="Q12" i="19"/>
  <c r="H19" i="19"/>
  <c r="H5" i="19"/>
  <c r="G5" i="19"/>
  <c r="G6" i="19"/>
  <c r="H7" i="19"/>
  <c r="G7" i="19"/>
  <c r="G8" i="19"/>
  <c r="G9" i="19"/>
  <c r="G10" i="19"/>
  <c r="H16" i="19"/>
  <c r="H18" i="19"/>
  <c r="H36" i="19"/>
  <c r="H22" i="19"/>
  <c r="H24" i="19"/>
  <c r="H26" i="19"/>
  <c r="H20" i="19"/>
  <c r="H30" i="19"/>
  <c r="H13" i="19"/>
  <c r="J33" i="19"/>
  <c r="N11" i="19"/>
  <c r="O11" i="19"/>
  <c r="P11" i="19"/>
  <c r="Q11" i="19"/>
  <c r="J32" i="19"/>
  <c r="N32" i="19"/>
  <c r="O32" i="19"/>
  <c r="P32" i="19"/>
  <c r="Q32" i="19"/>
  <c r="J5" i="19"/>
  <c r="J11" i="19"/>
  <c r="N4" i="19"/>
  <c r="J31" i="19"/>
  <c r="J12" i="19"/>
  <c r="J9" i="19"/>
  <c r="N8" i="19"/>
  <c r="O8" i="19"/>
  <c r="P8" i="19"/>
  <c r="Q8" i="19"/>
  <c r="J10" i="19"/>
  <c r="N7" i="19"/>
  <c r="O7" i="19"/>
  <c r="P7" i="19"/>
  <c r="Q7" i="19"/>
  <c r="N10" i="19"/>
  <c r="O10" i="19"/>
  <c r="P10" i="19"/>
  <c r="Q10" i="19"/>
  <c r="J4" i="19"/>
  <c r="J34" i="19"/>
  <c r="N34" i="19"/>
  <c r="O34" i="19"/>
  <c r="P34" i="19"/>
  <c r="Q34" i="19"/>
  <c r="N31" i="19"/>
  <c r="O31" i="19"/>
  <c r="P31" i="19"/>
  <c r="Q31" i="19"/>
  <c r="G35" i="19"/>
  <c r="G13" i="19"/>
  <c r="N33" i="19"/>
  <c r="O33" i="19"/>
  <c r="P33" i="19"/>
  <c r="Q33" i="19"/>
  <c r="G14" i="19"/>
  <c r="N13" i="19"/>
  <c r="O13" i="19"/>
  <c r="P13" i="19"/>
  <c r="Q13" i="19"/>
  <c r="J13" i="19"/>
  <c r="T13" i="19"/>
  <c r="U13" i="19"/>
  <c r="J8" i="19"/>
  <c r="J7" i="19"/>
  <c r="T7" i="19"/>
  <c r="U7" i="19"/>
  <c r="J6" i="19"/>
  <c r="T6" i="19"/>
  <c r="U6" i="19"/>
  <c r="N9" i="19"/>
  <c r="O9" i="19"/>
  <c r="P9" i="19"/>
  <c r="Q9" i="19"/>
  <c r="N5" i="19"/>
  <c r="O5" i="19"/>
  <c r="P5" i="19"/>
  <c r="Q5" i="19"/>
  <c r="N6" i="19"/>
  <c r="O6" i="19"/>
  <c r="P6" i="19"/>
  <c r="Q6" i="19"/>
  <c r="T34" i="19"/>
  <c r="U34" i="19"/>
  <c r="K34" i="19"/>
  <c r="L34" i="19"/>
  <c r="M34" i="19"/>
  <c r="T31" i="19"/>
  <c r="U31" i="19"/>
  <c r="K31" i="19"/>
  <c r="L31" i="19"/>
  <c r="M31" i="19"/>
  <c r="K5" i="19"/>
  <c r="L5" i="19"/>
  <c r="M5" i="19"/>
  <c r="T5" i="19"/>
  <c r="U5" i="19"/>
  <c r="K9" i="19"/>
  <c r="L9" i="19"/>
  <c r="M9" i="19"/>
  <c r="T9" i="19"/>
  <c r="U9" i="19"/>
  <c r="T10" i="19"/>
  <c r="U10" i="19"/>
  <c r="K10" i="19"/>
  <c r="L10" i="19"/>
  <c r="M10" i="19"/>
  <c r="K8" i="19"/>
  <c r="L8" i="19"/>
  <c r="M8" i="19"/>
  <c r="T8" i="19"/>
  <c r="U8" i="19"/>
  <c r="K4" i="19"/>
  <c r="T4" i="19"/>
  <c r="T12" i="19"/>
  <c r="U12" i="19"/>
  <c r="K12" i="19"/>
  <c r="L12" i="19"/>
  <c r="M12" i="19"/>
  <c r="O4" i="19"/>
  <c r="K33" i="19"/>
  <c r="L33" i="19"/>
  <c r="M33" i="19"/>
  <c r="T33" i="19"/>
  <c r="U33" i="19"/>
  <c r="T11" i="19"/>
  <c r="U11" i="19"/>
  <c r="K11" i="19"/>
  <c r="L11" i="19"/>
  <c r="M11" i="19"/>
  <c r="K32" i="19"/>
  <c r="L32" i="19"/>
  <c r="M32" i="19"/>
  <c r="T32" i="19"/>
  <c r="U32" i="19"/>
  <c r="J35" i="19"/>
  <c r="N35" i="19"/>
  <c r="O35" i="19"/>
  <c r="P35" i="19"/>
  <c r="Q35" i="19"/>
  <c r="G36" i="19"/>
  <c r="K13" i="19"/>
  <c r="L13" i="19"/>
  <c r="M13" i="19"/>
  <c r="K6" i="19"/>
  <c r="L6" i="19"/>
  <c r="M6" i="19"/>
  <c r="G15" i="19"/>
  <c r="J14" i="19"/>
  <c r="N14" i="19"/>
  <c r="K7" i="19"/>
  <c r="L7" i="19"/>
  <c r="M7" i="19"/>
  <c r="U4" i="19"/>
  <c r="L4" i="19"/>
  <c r="P4" i="19"/>
  <c r="J36" i="19"/>
  <c r="N36" i="19"/>
  <c r="O36" i="19"/>
  <c r="P36" i="19"/>
  <c r="Q36" i="19"/>
  <c r="K35" i="19"/>
  <c r="L35" i="19"/>
  <c r="M35" i="19"/>
  <c r="T35" i="19"/>
  <c r="U35" i="19"/>
  <c r="O14" i="19"/>
  <c r="T14" i="19"/>
  <c r="K14" i="19"/>
  <c r="L14" i="19"/>
  <c r="M14" i="19"/>
  <c r="G16" i="19"/>
  <c r="N15" i="19"/>
  <c r="O15" i="19"/>
  <c r="P15" i="19"/>
  <c r="Q15" i="19"/>
  <c r="J15" i="19"/>
  <c r="M4" i="19"/>
  <c r="Q4" i="19"/>
  <c r="T36" i="19"/>
  <c r="U36" i="19"/>
  <c r="K36" i="19"/>
  <c r="L36" i="19"/>
  <c r="M36" i="19"/>
  <c r="T15" i="19"/>
  <c r="U15" i="19"/>
  <c r="K15" i="19"/>
  <c r="G17" i="19"/>
  <c r="N16" i="19"/>
  <c r="O16" i="19"/>
  <c r="P16" i="19"/>
  <c r="Q16" i="19"/>
  <c r="J16" i="19"/>
  <c r="U14" i="19"/>
  <c r="P14" i="19"/>
  <c r="Q14" i="19"/>
  <c r="L15" i="19"/>
  <c r="T16" i="19"/>
  <c r="K16" i="19"/>
  <c r="L16" i="19"/>
  <c r="M16" i="19"/>
  <c r="G18" i="19"/>
  <c r="J17" i="19"/>
  <c r="N17" i="19"/>
  <c r="O17" i="19"/>
  <c r="P17" i="19"/>
  <c r="Q17" i="19"/>
  <c r="M15" i="19"/>
  <c r="U16" i="19"/>
  <c r="T17" i="19"/>
  <c r="U17" i="19"/>
  <c r="K17" i="19"/>
  <c r="L17" i="19"/>
  <c r="M17" i="19"/>
  <c r="G19" i="19"/>
  <c r="N18" i="19"/>
  <c r="O18" i="19"/>
  <c r="J18" i="19"/>
  <c r="K18" i="19"/>
  <c r="T18" i="19"/>
  <c r="U18" i="19"/>
  <c r="G20" i="19"/>
  <c r="N19" i="19"/>
  <c r="O19" i="19"/>
  <c r="P19" i="19"/>
  <c r="Q19" i="19"/>
  <c r="J19" i="19"/>
  <c r="P18" i="19"/>
  <c r="K19" i="19"/>
  <c r="L19" i="19"/>
  <c r="M19" i="19"/>
  <c r="T19" i="19"/>
  <c r="U19" i="19"/>
  <c r="L18" i="19"/>
  <c r="Q18" i="19"/>
  <c r="G21" i="19"/>
  <c r="N20" i="19"/>
  <c r="O20" i="19"/>
  <c r="P20" i="19"/>
  <c r="Q20" i="19"/>
  <c r="J20" i="19"/>
  <c r="M18" i="19"/>
  <c r="K20" i="19"/>
  <c r="T20" i="19"/>
  <c r="G22" i="19"/>
  <c r="J21" i="19"/>
  <c r="N21" i="19"/>
  <c r="O21" i="19"/>
  <c r="U20" i="19"/>
  <c r="P21" i="19"/>
  <c r="G23" i="19"/>
  <c r="N22" i="19"/>
  <c r="O22" i="19"/>
  <c r="P22" i="19"/>
  <c r="Q22" i="19"/>
  <c r="J22" i="19"/>
  <c r="L20" i="19"/>
  <c r="K21" i="19"/>
  <c r="L21" i="19"/>
  <c r="M21" i="19"/>
  <c r="T21" i="19"/>
  <c r="U21" i="19"/>
  <c r="T22" i="19"/>
  <c r="U22" i="19"/>
  <c r="K22" i="19"/>
  <c r="L22" i="19"/>
  <c r="M22" i="19"/>
  <c r="Q21" i="19"/>
  <c r="M20" i="19"/>
  <c r="G24" i="19"/>
  <c r="J23" i="19"/>
  <c r="N23" i="19"/>
  <c r="O23" i="19"/>
  <c r="P23" i="19"/>
  <c r="Q23" i="19"/>
  <c r="T23" i="19"/>
  <c r="U23" i="19"/>
  <c r="K23" i="19"/>
  <c r="L23" i="19"/>
  <c r="G25" i="19"/>
  <c r="J24" i="19"/>
  <c r="N24" i="19"/>
  <c r="O24" i="19"/>
  <c r="P24" i="19"/>
  <c r="Q24" i="19"/>
  <c r="T24" i="19"/>
  <c r="U24" i="19"/>
  <c r="K24" i="19"/>
  <c r="L24" i="19"/>
  <c r="M24" i="19"/>
  <c r="G26" i="19"/>
  <c r="N25" i="19"/>
  <c r="O25" i="19"/>
  <c r="P25" i="19"/>
  <c r="Q25" i="19"/>
  <c r="J25" i="19"/>
  <c r="M23" i="19"/>
  <c r="K25" i="19"/>
  <c r="L25" i="19"/>
  <c r="M25" i="19"/>
  <c r="T25" i="19"/>
  <c r="U25" i="19"/>
  <c r="G27" i="19"/>
  <c r="N26" i="19"/>
  <c r="O26" i="19"/>
  <c r="P26" i="19"/>
  <c r="Q26" i="19"/>
  <c r="J26" i="19"/>
  <c r="K26" i="19"/>
  <c r="L26" i="19"/>
  <c r="M26" i="19"/>
  <c r="T26" i="19"/>
  <c r="U26" i="19"/>
  <c r="G28" i="19"/>
  <c r="N27" i="19"/>
  <c r="O27" i="19"/>
  <c r="P27" i="19"/>
  <c r="Q27" i="19"/>
  <c r="J27" i="19"/>
  <c r="K27" i="19"/>
  <c r="L27" i="19"/>
  <c r="M27" i="19"/>
  <c r="T27" i="19"/>
  <c r="U27" i="19"/>
  <c r="G29" i="19"/>
  <c r="J28" i="19"/>
  <c r="N28" i="19"/>
  <c r="O28" i="19"/>
  <c r="P28" i="19"/>
  <c r="Q28" i="19"/>
  <c r="G30" i="19"/>
  <c r="J29" i="19"/>
  <c r="N29" i="19"/>
  <c r="O29" i="19"/>
  <c r="P29" i="19"/>
  <c r="Q29" i="19"/>
  <c r="K28" i="19"/>
  <c r="L28" i="19"/>
  <c r="M28" i="19"/>
  <c r="T28" i="19"/>
  <c r="U28" i="19"/>
  <c r="T29" i="19"/>
  <c r="U29" i="19"/>
  <c r="K29" i="19"/>
  <c r="L29" i="19"/>
  <c r="M29" i="19"/>
  <c r="N30" i="19"/>
  <c r="J30" i="19"/>
  <c r="T30" i="19"/>
  <c r="K30" i="19"/>
  <c r="J37" i="19"/>
  <c r="O30" i="19"/>
  <c r="N37" i="19"/>
  <c r="P30" i="19"/>
  <c r="O37" i="19"/>
  <c r="B38" i="11"/>
  <c r="L30" i="19"/>
  <c r="K37" i="19"/>
  <c r="B37" i="11"/>
  <c r="U30" i="19"/>
  <c r="U37" i="19"/>
  <c r="T37" i="19"/>
  <c r="M30" i="19"/>
  <c r="M37" i="19"/>
  <c r="B30" i="11"/>
  <c r="Q30" i="19"/>
  <c r="Q37" i="19"/>
  <c r="B31" i="11"/>
  <c r="B34" i="11"/>
  <c r="L37" i="19"/>
  <c r="P37" i="19"/>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<sst xmlns="http://schemas.openxmlformats.org/spreadsheetml/2006/main" count="263" uniqueCount="131">
  <si>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</si>
  <si>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</si>
  <si>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</si>
  <si>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</si>
  <si>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</si>
  <si>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</si>
  <si>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</si>
  <si>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</si>
  <si>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</si>
  <si>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</si>
  <si>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</si>
  <si>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</si>
  <si>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</si>
  <si>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</si>
  <si>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</si>
  <si>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</si>
  <si>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</si>
  <si>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</si>
  <si>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</si>
  <si>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</si>
  <si>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</si>
  <si>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</si>
  <si>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</si>
  <si>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</si>
  <si>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</si>
  <si>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</si>
  <si>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</si>
  <si>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</si>
  <si>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</si>
  <si>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</si>
  <si>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</si>
  <si>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</si>
  <si>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</si>
  <si>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</si>
  <si>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</si>
  <si>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</si>
  <si>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</si>
  <si>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</si>
  <si>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</si>
  <si>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</si>
  <si>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</si>
  <si>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</si>
  <si>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</si>
  <si>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</si>
  <si>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</si>
  <si>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</si>
  <si>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</si>
  <si>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332 Widening</t>
  </si>
  <si>
    <t>Data entered by the sponsors</t>
  </si>
  <si>
    <t>Application ID Number:</t>
  </si>
  <si>
    <t>Data populated/calculated based on inputs</t>
  </si>
  <si>
    <t>Sponsor ID Number (CSJ, etc.):</t>
  </si>
  <si>
    <t>1524-01-047</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</si>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</sst>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5" zoomScaleNormal="100" workbookViewId="0" xr3:uid="{51F8DEE0-4D01-5F28-A812-FC0BD7CAC4A5}">
      <selection activeCell="E24" sqref="E24"/>
    </sheetView>
  </sheetViews>
  <sheetFormatPr defaultColWidth="9.140625"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2024</v>
      </c>
    </row>
    <row r="14" spans="1:5">
      <c r="A14" s="5" t="s">
        <v>59</v>
      </c>
      <c r="B14" s="5" t="s">
        <v>60</v>
      </c>
    </row>
    <row r="15" spans="1:5">
      <c r="A15" s="85" t="s">
        <v>61</v>
      </c>
      <c r="B15" s="8" t="s">
        <v>62</v>
      </c>
    </row>
    <row r="16" spans="1:5">
      <c r="A16" s="85" t="s">
        <v>63</v>
      </c>
      <c r="B16" s="8">
        <v>1.02</v>
      </c>
    </row>
    <row r="17" spans="1:2">
      <c r="A17" s="86" t="s">
        <v>64</v>
      </c>
      <c r="B17" s="8">
        <v>33</v>
      </c>
    </row>
    <row r="18" spans="1:2">
      <c r="A18" s="86" t="s">
        <v>65</v>
      </c>
      <c r="B18" s="8">
        <v>41</v>
      </c>
    </row>
    <row r="19" spans="1:2">
      <c r="A19" s="76" t="s">
        <v>66</v>
      </c>
      <c r="B19" s="77">
        <f>VLOOKUP(B14,'Service Life'!C6:D8,2,FALSE)</f>
        <v>20</v>
      </c>
    </row>
    <row r="21" spans="1:2">
      <c r="A21" s="81" t="s">
        <v>67</v>
      </c>
    </row>
    <row r="22" spans="1:2" ht="20.25" customHeight="1">
      <c r="A22" s="86" t="s">
        <v>68</v>
      </c>
      <c r="B22" s="95">
        <v>43311</v>
      </c>
    </row>
    <row r="23" spans="1:2" ht="30">
      <c r="A23" s="94" t="s">
        <v>69</v>
      </c>
      <c r="B23" s="96">
        <v>59315</v>
      </c>
    </row>
    <row r="24" spans="1:2" ht="30">
      <c r="A24" s="94" t="s">
        <v>70</v>
      </c>
      <c r="B24" s="96">
        <v>101552</v>
      </c>
    </row>
    <row r="27" spans="1:2" ht="18.75">
      <c r="A27" s="79" t="s">
        <v>71</v>
      </c>
      <c r="B27" s="80"/>
    </row>
    <row r="29" spans="1:2">
      <c r="A29" s="87" t="s">
        <v>72</v>
      </c>
    </row>
    <row r="30" spans="1:2">
      <c r="A30" s="84" t="s">
        <v>73</v>
      </c>
      <c r="B30" s="35">
        <f>'Benefit Calculations'!M37</f>
        <v>995.64055418273006</v>
      </c>
    </row>
    <row r="31" spans="1:2">
      <c r="A31" s="84" t="s">
        <v>74</v>
      </c>
      <c r="B31" s="35">
        <f>'Benefit Calculations'!Q37</f>
        <v>296.47464185354073</v>
      </c>
    </row>
    <row r="32" spans="1:2">
      <c r="B32" s="88"/>
    </row>
    <row r="33" spans="1:9">
      <c r="A33" s="87" t="s">
        <v>75</v>
      </c>
      <c r="B33" s="88"/>
    </row>
    <row r="34" spans="1:9">
      <c r="A34" s="84" t="s">
        <v>76</v>
      </c>
      <c r="B34" s="35">
        <f>$B$30+$B$31</f>
        <v>1292.1151960362708</v>
      </c>
    </row>
    <row r="35" spans="1:9">
      <c r="I35" s="89"/>
    </row>
    <row r="36" spans="1:9">
      <c r="A36" s="87" t="s">
        <v>77</v>
      </c>
    </row>
    <row r="37" spans="1:9">
      <c r="A37" s="84" t="s">
        <v>78</v>
      </c>
      <c r="B37" s="91">
        <f>'Benefit Calculations'!K37</f>
        <v>0.36850048012408232</v>
      </c>
    </row>
    <row r="38" spans="1:9">
      <c r="A38" s="84" t="s">
        <v>79</v>
      </c>
      <c r="B38" s="91">
        <f>'Benefit Calculations'!O37</f>
        <v>0.4324663463555326</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6.0070000588899997E-2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1.2985499575700001E-2</v>
      </c>
      <c r="F4" s="54">
        <v>2018</v>
      </c>
      <c r="G4" s="63">
        <f>'Inputs &amp; Outputs'!B22</f>
        <v>43311</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5.9190899133699897E-2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1.1953799985300001E-2</v>
      </c>
      <c r="F5" s="54">
        <f t="shared" ref="F5:F36" si="2">F4+1</f>
        <v>2019</v>
      </c>
      <c r="G5" s="63">
        <f>G4+G4*H5</f>
        <v>45300.989256572146</v>
      </c>
      <c r="H5" s="62">
        <f>$C$9</f>
        <v>4.59465091217508E-2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47382.411572673576</v>
      </c>
      <c r="H6" s="62">
        <f t="shared" ref="H6:H11" si="7">$C$9</f>
        <v>4.59465091217508E-2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49559.467978207977</v>
      </c>
      <c r="H7" s="62">
        <f t="shared" si="7"/>
        <v>4.59465091217508E-2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51836.552525737825</v>
      </c>
      <c r="H8" s="62">
        <f t="shared" si="7"/>
        <v>4.59465091217508E-2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4.59465091217508E-2</v>
      </c>
      <c r="F9" s="54">
        <f t="shared" si="2"/>
        <v>2023</v>
      </c>
      <c r="G9" s="63">
        <f t="shared" si="6"/>
        <v>54218.261159201749</v>
      </c>
      <c r="H9" s="62">
        <f t="shared" si="7"/>
        <v>4.59465091217508E-2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2.1741322146322073E-2</v>
      </c>
      <c r="F10" s="54">
        <f t="shared" si="2"/>
        <v>2024</v>
      </c>
      <c r="G10" s="63">
        <f t="shared" si="6"/>
        <v>56709.400990118476</v>
      </c>
      <c r="H10" s="62">
        <f t="shared" si="7"/>
        <v>4.59465091217508E-2</v>
      </c>
      <c r="I10" s="54">
        <f>IF(AND(F10&gt;='Inputs &amp; Outputs'!B$13,F10&lt;'Inputs &amp; Outputs'!B$13+'Inputs &amp; Outputs'!B$19),1,0)</f>
        <v>1</v>
      </c>
      <c r="J10" s="55">
        <f>I10*'Inputs &amp; Outputs'!B$16*'Benefit Calculations'!G10*('Benefit Calculations'!C$4-'Benefit Calculations'!C$5)</f>
        <v>50.850383272617933</v>
      </c>
      <c r="K10" s="71">
        <f t="shared" si="3"/>
        <v>1.4573779576007362E-2</v>
      </c>
      <c r="L10" s="56">
        <f>K10*'Assumed Values'!$C$8</f>
        <v>109.41993705666327</v>
      </c>
      <c r="M10" s="57">
        <f t="shared" si="0"/>
        <v>72.911124188199835</v>
      </c>
      <c r="N10" s="55">
        <f>I10*'Inputs &amp; Outputs'!B$16*'Benefit Calculations'!G10*('Benefit Calculations'!D$4-'Benefit Calculations'!D$5)</f>
        <v>59.677207088801296</v>
      </c>
      <c r="O10" s="71">
        <f t="shared" si="4"/>
        <v>1.7103557649923648E-2</v>
      </c>
      <c r="P10" s="56">
        <f>ABS(O10*'Assumed Values'!$C$7)</f>
        <v>32.582277323104549</v>
      </c>
      <c r="Q10" s="57">
        <f t="shared" si="1"/>
        <v>21.710947128483813</v>
      </c>
      <c r="T10" s="68">
        <f t="shared" si="5"/>
        <v>1.3221099650880662E-2</v>
      </c>
      <c r="U10" s="69">
        <f>T10*'Assumed Values'!$D$8</f>
        <v>0</v>
      </c>
    </row>
    <row r="11" spans="2:21">
      <c r="B11" s="15" t="s">
        <v>100</v>
      </c>
      <c r="C11" s="53">
        <f>('Inputs &amp; Outputs'!B24/'Inputs &amp; Outputs'!B22)^(1/(2045-2018))-1</f>
        <v>3.2064992347537791E-2</v>
      </c>
      <c r="F11" s="54">
        <f t="shared" si="2"/>
        <v>2025</v>
      </c>
      <c r="G11" s="63">
        <f>'Inputs &amp; Outputs'!$B$23</f>
        <v>59315</v>
      </c>
      <c r="H11" s="62">
        <f t="shared" si="7"/>
        <v>4.59465091217508E-2</v>
      </c>
      <c r="I11" s="54">
        <f>IF(AND(F11&gt;='Inputs &amp; Outputs'!B$13,F11&lt;'Inputs &amp; Outputs'!B$13+'Inputs &amp; Outputs'!B$19),1,0)</f>
        <v>1</v>
      </c>
      <c r="J11" s="55">
        <f>I11*'Inputs &amp; Outputs'!B$16*'Benefit Calculations'!G11*('Benefit Calculations'!C$4-'Benefit Calculations'!C$5)</f>
        <v>53.186780871497817</v>
      </c>
      <c r="K11" s="71">
        <f t="shared" si="3"/>
        <v>1.5243393872234775E-2</v>
      </c>
      <c r="L11" s="56">
        <f>K11*'Assumed Values'!$C$8</f>
        <v>114.4474011927387</v>
      </c>
      <c r="M11" s="57">
        <f t="shared" si="0"/>
        <v>71.272089552140272</v>
      </c>
      <c r="N11" s="55">
        <f>I11*'Inputs &amp; Outputs'!B$16*'Benefit Calculations'!G11*('Benefit Calculations'!D$4-'Benefit Calculations'!D$5)</f>
        <v>62.419166428667538</v>
      </c>
      <c r="O11" s="71">
        <f t="shared" si="4"/>
        <v>1.7889406417500264E-2</v>
      </c>
      <c r="P11" s="56">
        <f>ABS(O11*'Assumed Values'!$C$7)</f>
        <v>34.079319225338004</v>
      </c>
      <c r="Q11" s="57">
        <f t="shared" si="1"/>
        <v>21.222887251181824</v>
      </c>
      <c r="T11" s="68">
        <f t="shared" si="5"/>
        <v>1.3828563026589432E-2</v>
      </c>
      <c r="U11" s="69">
        <f>T11*'Assumed Values'!$D$8</f>
        <v>0</v>
      </c>
    </row>
    <row r="12" spans="2:21">
      <c r="C12" s="38"/>
      <c r="F12" s="54">
        <f t="shared" si="2"/>
        <v>2026</v>
      </c>
      <c r="G12" s="63">
        <f t="shared" si="6"/>
        <v>60604.586523109094</v>
      </c>
      <c r="H12" s="62">
        <f>$C$10</f>
        <v>2.1741322146322073E-2</v>
      </c>
      <c r="I12" s="54">
        <f>IF(AND(F12&gt;='Inputs &amp; Outputs'!B$13,F12&lt;'Inputs &amp; Outputs'!B$13+'Inputs &amp; Outputs'!B$19),1,0)</f>
        <v>1</v>
      </c>
      <c r="J12" s="55">
        <f>I12*'Inputs &amp; Outputs'!B$16*'Benefit Calculations'!G12*('Benefit Calculations'!C$4-'Benefit Calculations'!C$5)</f>
        <v>54.34313180835089</v>
      </c>
      <c r="K12" s="71">
        <f t="shared" si="3"/>
        <v>1.5574805409014302E-2</v>
      </c>
      <c r="L12" s="56">
        <f>K12*'Assumed Values'!$C$8</f>
        <v>116.93563901087938</v>
      </c>
      <c r="M12" s="57">
        <f t="shared" si="0"/>
        <v>68.057606552462488</v>
      </c>
      <c r="N12" s="55">
        <f>I12*'Inputs &amp; Outputs'!B$16*'Benefit Calculations'!G12*('Benefit Calculations'!D$4-'Benefit Calculations'!D$5)</f>
        <v>63.776241634098085</v>
      </c>
      <c r="O12" s="71">
        <f t="shared" si="4"/>
        <v>1.827834576542962E-2</v>
      </c>
      <c r="P12" s="56">
        <f>ABS(O12*'Assumed Values'!$C$7)</f>
        <v>34.820248683143426</v>
      </c>
      <c r="Q12" s="57">
        <f t="shared" si="1"/>
        <v>20.265701756808262</v>
      </c>
      <c r="T12" s="68">
        <f t="shared" si="5"/>
        <v>1.412921427017123E-2</v>
      </c>
      <c r="U12" s="69">
        <f>T12*'Assumed Values'!$D$8</f>
        <v>0</v>
      </c>
    </row>
    <row r="13" spans="2:21">
      <c r="C13" s="38"/>
      <c r="F13" s="54">
        <f t="shared" si="2"/>
        <v>2027</v>
      </c>
      <c r="G13" s="63">
        <f t="shared" si="6"/>
        <v>61922.210362252656</v>
      </c>
      <c r="H13" s="62">
        <f t="shared" ref="H13:H36" si="8">$C$10</f>
        <v>2.1741322146322073E-2</v>
      </c>
      <c r="I13" s="54">
        <f>IF(AND(F13&gt;='Inputs &amp; Outputs'!B$13,F13&lt;'Inputs &amp; Outputs'!B$13+'Inputs &amp; Outputs'!B$19),1,0)</f>
        <v>1</v>
      </c>
      <c r="J13" s="55">
        <f>I13*'Inputs &amp; Outputs'!B$16*'Benefit Calculations'!G13*('Benefit Calculations'!C$4-'Benefit Calculations'!C$5)</f>
        <v>55.524623343436282</v>
      </c>
      <c r="K13" s="71">
        <f t="shared" si="3"/>
        <v>1.5913422270777959E-2</v>
      </c>
      <c r="L13" s="56">
        <f>K13*'Assumed Values'!$C$8</f>
        <v>119.47797440900092</v>
      </c>
      <c r="M13" s="57">
        <f t="shared" si="0"/>
        <v>64.988101776660926</v>
      </c>
      <c r="N13" s="55">
        <f>I13*'Inputs &amp; Outputs'!B$16*'Benefit Calculations'!G13*('Benefit Calculations'!D$4-'Benefit Calculations'!D$5)</f>
        <v>65.162821448746683</v>
      </c>
      <c r="O13" s="71">
        <f t="shared" si="4"/>
        <v>1.8675741169017684E-2</v>
      </c>
      <c r="P13" s="56">
        <f>ABS(O13*'Assumed Values'!$C$7)</f>
        <v>35.577286926978687</v>
      </c>
      <c r="Q13" s="57">
        <f t="shared" si="1"/>
        <v>19.351686829181599</v>
      </c>
      <c r="T13" s="68">
        <f t="shared" si="5"/>
        <v>1.4436402069293433E-2</v>
      </c>
      <c r="U13" s="69">
        <f>T13*'Assumed Values'!$D$8</f>
        <v>0</v>
      </c>
    </row>
    <row r="14" spans="2:21">
      <c r="C14" s="38"/>
      <c r="F14" s="54">
        <f t="shared" si="2"/>
        <v>2028</v>
      </c>
      <c r="G14" s="63">
        <f t="shared" si="6"/>
        <v>63268.481085750711</v>
      </c>
      <c r="H14" s="62">
        <f t="shared" si="8"/>
        <v>2.1741322146322073E-2</v>
      </c>
      <c r="I14" s="54">
        <f>IF(AND(F14&gt;='Inputs &amp; Outputs'!B$13,F14&lt;'Inputs &amp; Outputs'!B$13+'Inputs &amp; Outputs'!B$19),1,0)</f>
        <v>1</v>
      </c>
      <c r="J14" s="55">
        <f>I14*'Inputs &amp; Outputs'!B$16*'Benefit Calculations'!G14*('Benefit Calculations'!C$4-'Benefit Calculations'!C$5)</f>
        <v>56.731802066599123</v>
      </c>
      <c r="K14" s="71">
        <f t="shared" si="3"/>
        <v>1.62594011108174E-2</v>
      </c>
      <c r="L14" s="56">
        <f>K14*'Assumed Values'!$C$8</f>
        <v>122.07558354001704</v>
      </c>
      <c r="M14" s="57">
        <f t="shared" si="0"/>
        <v>62.057036479500269</v>
      </c>
      <c r="N14" s="55">
        <f>I14*'Inputs &amp; Outputs'!B$16*'Benefit Calculations'!G14*('Benefit Calculations'!D$4-'Benefit Calculations'!D$5)</f>
        <v>66.579547341827151</v>
      </c>
      <c r="O14" s="71">
        <f t="shared" si="4"/>
        <v>1.9081776474094626E-2</v>
      </c>
      <c r="P14" s="56">
        <f>ABS(O14*'Assumed Values'!$C$7)</f>
        <v>36.35078418315026</v>
      </c>
      <c r="Q14" s="57">
        <f t="shared" si="1"/>
        <v>18.478895408046331</v>
      </c>
      <c r="T14" s="68">
        <f t="shared" si="5"/>
        <v>1.475026853731577E-2</v>
      </c>
      <c r="U14" s="69">
        <f>T14*'Assumed Values'!$D$8</f>
        <v>0</v>
      </c>
    </row>
    <row r="15" spans="2:21">
      <c r="C15" s="1"/>
      <c r="F15" s="54">
        <f t="shared" si="2"/>
        <v>2029</v>
      </c>
      <c r="G15" s="63">
        <f t="shared" si="6"/>
        <v>64644.021514744505</v>
      </c>
      <c r="H15" s="62">
        <f t="shared" si="8"/>
        <v>2.1741322146322073E-2</v>
      </c>
      <c r="I15" s="54">
        <f>IF(AND(F15&gt;='Inputs &amp; Outputs'!B$13,F15&lt;'Inputs &amp; Outputs'!B$13+'Inputs &amp; Outputs'!B$19),1,0)</f>
        <v>1</v>
      </c>
      <c r="J15" s="55">
        <f>I15*'Inputs &amp; Outputs'!B$16*'Benefit Calculations'!G15*('Benefit Calculations'!C$4-'Benefit Calculations'!C$5)</f>
        <v>57.965226451270439</v>
      </c>
      <c r="K15" s="71">
        <f t="shared" si="3"/>
        <v>1.6612901988273948E-2</v>
      </c>
      <c r="L15" s="56">
        <f>K15*'Assumed Values'!$C$8</f>
        <v>124.72966812796081</v>
      </c>
      <c r="M15" s="57">
        <f t="shared" si="0"/>
        <v>59.258166823408544</v>
      </c>
      <c r="N15" s="55">
        <f>I15*'Inputs &amp; Outputs'!B$16*'Benefit Calculations'!G15*('Benefit Calculations'!D$4-'Benefit Calculations'!D$5)</f>
        <v>68.027074728942125</v>
      </c>
      <c r="O15" s="71">
        <f t="shared" si="4"/>
        <v>1.9496639523542029E-2</v>
      </c>
      <c r="P15" s="56">
        <f>ABS(O15*'Assumed Values'!$C$7)</f>
        <v>37.141098292347564</v>
      </c>
      <c r="Q15" s="57">
        <f t="shared" si="1"/>
        <v>17.645468248617625</v>
      </c>
      <c r="T15" s="68">
        <f t="shared" si="5"/>
        <v>1.5070958877330315E-2</v>
      </c>
      <c r="U15" s="69">
        <f>T15*'Assumed Values'!$D$8</f>
        <v>0</v>
      </c>
    </row>
    <row r="16" spans="2:21">
      <c r="C16" s="1"/>
      <c r="F16" s="54">
        <f t="shared" si="2"/>
        <v>2030</v>
      </c>
      <c r="G16" s="63">
        <f t="shared" si="6"/>
        <v>66049.468011330348</v>
      </c>
      <c r="H16" s="62">
        <f t="shared" si="8"/>
        <v>2.1741322146322073E-2</v>
      </c>
      <c r="I16" s="54">
        <f>IF(AND(F16&gt;='Inputs &amp; Outputs'!B$13,F16&lt;'Inputs &amp; Outputs'!B$13+'Inputs &amp; Outputs'!B$19),1,0)</f>
        <v>1</v>
      </c>
      <c r="J16" s="55">
        <f>I16*'Inputs &amp; Outputs'!B$16*'Benefit Calculations'!G16*('Benefit Calculations'!C$4-'Benefit Calculations'!C$5)</f>
        <v>59.225467112832028</v>
      </c>
      <c r="K16" s="71">
        <f t="shared" si="3"/>
        <v>1.6974088442186289E-2</v>
      </c>
      <c r="L16" s="56">
        <f>K16*'Assumed Values'!$C$8</f>
        <v>127.44145602393466</v>
      </c>
      <c r="M16" s="57">
        <f t="shared" si="0"/>
        <v>56.585530577679236</v>
      </c>
      <c r="N16" s="55">
        <f>I16*'Inputs &amp; Outputs'!B$16*'Benefit Calculations'!G16*('Benefit Calculations'!D$4-'Benefit Calculations'!D$5)</f>
        <v>69.506073275295989</v>
      </c>
      <c r="O16" s="71">
        <f t="shared" si="4"/>
        <v>1.9920522244194074E-2</v>
      </c>
      <c r="P16" s="56">
        <f>ABS(O16*'Assumed Values'!$C$7)</f>
        <v>37.948594875189713</v>
      </c>
      <c r="Q16" s="57">
        <f t="shared" si="1"/>
        <v>16.84962996096591</v>
      </c>
      <c r="T16" s="68">
        <f t="shared" si="5"/>
        <v>1.5398621449336328E-2</v>
      </c>
      <c r="U16" s="69">
        <f>T16*'Assumed Values'!$D$8</f>
        <v>0</v>
      </c>
    </row>
    <row r="17" spans="3:21">
      <c r="C17" s="1"/>
      <c r="F17" s="54">
        <f t="shared" si="2"/>
        <v>2031</v>
      </c>
      <c r="G17" s="63">
        <f t="shared" si="6"/>
        <v>67485.47077295788</v>
      </c>
      <c r="H17" s="62">
        <f t="shared" si="8"/>
        <v>2.1741322146322073E-2</v>
      </c>
      <c r="I17" s="54">
        <f>IF(AND(F17&gt;='Inputs &amp; Outputs'!B$13,F17&lt;'Inputs &amp; Outputs'!B$13+'Inputs &amp; Outputs'!B$19),1,0)</f>
        <v>1</v>
      </c>
      <c r="J17" s="55">
        <f>I17*'Inputs &amp; Outputs'!B$16*'Benefit Calculations'!G17*('Benefit Calculations'!C$4-'Benefit Calculations'!C$5)</f>
        <v>60.513107072598515</v>
      </c>
      <c r="K17" s="71">
        <f t="shared" si="3"/>
        <v>1.7343127567148026E-2</v>
      </c>
      <c r="L17" s="56">
        <f>K17*'Assumed Values'!$C$8</f>
        <v>130.21220177414739</v>
      </c>
      <c r="M17" s="57">
        <f t="shared" si="0"/>
        <v>54.033434417559931</v>
      </c>
      <c r="N17" s="55">
        <f>I17*'Inputs &amp; Outputs'!B$16*'Benefit Calculations'!G17*('Benefit Calculations'!D$4-'Benefit Calculations'!D$5)</f>
        <v>71.017227205500078</v>
      </c>
      <c r="O17" s="71">
        <f t="shared" si="4"/>
        <v>2.0353620735628075E-2</v>
      </c>
      <c r="P17" s="56">
        <f>ABS(O17*'Assumed Values'!$C$7)</f>
        <v>38.773647501371485</v>
      </c>
      <c r="Q17" s="57">
        <f t="shared" si="1"/>
        <v>16.089685228031396</v>
      </c>
      <c r="T17" s="68">
        <f t="shared" si="5"/>
        <v>1.5733407838875613E-2</v>
      </c>
      <c r="U17" s="69">
        <f>T17*'Assumed Values'!$D$8</f>
        <v>0</v>
      </c>
    </row>
    <row r="18" spans="3:21">
      <c r="F18" s="54">
        <f t="shared" si="2"/>
        <v>2032</v>
      </c>
      <c r="G18" s="63">
        <f t="shared" si="6"/>
        <v>68952.694133228957</v>
      </c>
      <c r="H18" s="62">
        <f t="shared" si="8"/>
        <v>2.1741322146322073E-2</v>
      </c>
      <c r="I18" s="54">
        <f>IF(AND(F18&gt;='Inputs &amp; Outputs'!B$13,F18&lt;'Inputs &amp; Outputs'!B$13+'Inputs &amp; Outputs'!B$19),1,0)</f>
        <v>1</v>
      </c>
      <c r="J18" s="55">
        <f>I18*'Inputs &amp; Outputs'!B$16*'Benefit Calculations'!G18*('Benefit Calculations'!C$4-'Benefit Calculations'!C$5)</f>
        <v>61.828742027538752</v>
      </c>
      <c r="K18" s="71">
        <f t="shared" si="3"/>
        <v>1.7720190090610148E-2</v>
      </c>
      <c r="L18" s="56">
        <f>K18*'Assumed Values'!$C$8</f>
        <v>133.04318720030099</v>
      </c>
      <c r="M18" s="57">
        <f t="shared" si="0"/>
        <v>51.596441796172208</v>
      </c>
      <c r="N18" s="55">
        <f>I18*'Inputs &amp; Outputs'!B$16*'Benefit Calculations'!G18*('Benefit Calculations'!D$4-'Benefit Calculations'!D$5)</f>
        <v>72.561235620113393</v>
      </c>
      <c r="O18" s="71">
        <f t="shared" si="4"/>
        <v>2.0796135360885426E-2</v>
      </c>
      <c r="P18" s="56">
        <f>ABS(O18*'Assumed Values'!$C$7)</f>
        <v>39.616637862486733</v>
      </c>
      <c r="Q18" s="57">
        <f t="shared" si="1"/>
        <v>15.364015194212097</v>
      </c>
      <c r="T18" s="68">
        <f t="shared" si="5"/>
        <v>1.6075472927160075E-2</v>
      </c>
      <c r="U18" s="69">
        <f>T18*'Assumed Values'!$D$8</f>
        <v>0</v>
      </c>
    </row>
    <row r="19" spans="3:21">
      <c r="F19" s="54">
        <f t="shared" si="2"/>
        <v>2033</v>
      </c>
      <c r="G19" s="63">
        <f t="shared" si="6"/>
        <v>70451.816869236296</v>
      </c>
      <c r="H19" s="62">
        <f t="shared" si="8"/>
        <v>2.1741322146322073E-2</v>
      </c>
      <c r="I19" s="54">
        <f>IF(AND(F19&gt;='Inputs &amp; Outputs'!B$13,F19&lt;'Inputs &amp; Outputs'!B$13+'Inputs &amp; Outputs'!B$19),1,0)</f>
        <v>1</v>
      </c>
      <c r="J19" s="55">
        <f>I19*'Inputs &amp; Outputs'!B$16*'Benefit Calculations'!G19*('Benefit Calculations'!C$4-'Benefit Calculations'!C$5)</f>
        <v>63.172980625861314</v>
      </c>
      <c r="K19" s="71">
        <f t="shared" si="3"/>
        <v>1.8105450451864166E-2</v>
      </c>
      <c r="L19" s="56">
        <f>K19*'Assumed Values'!$C$8</f>
        <v>135.93572199259617</v>
      </c>
      <c r="M19" s="57">
        <f t="shared" si="0"/>
        <v>49.269361363426853</v>
      </c>
      <c r="N19" s="55">
        <f>I19*'Inputs &amp; Outputs'!B$16*'Benefit Calculations'!G19*('Benefit Calculations'!D$4-'Benefit Calculations'!D$5)</f>
        <v>74.13881281906545</v>
      </c>
      <c r="O19" s="71">
        <f t="shared" si="4"/>
        <v>2.1248270839164952E-2</v>
      </c>
      <c r="P19" s="56">
        <f>ABS(O19*'Assumed Values'!$C$7)</f>
        <v>40.477955948609235</v>
      </c>
      <c r="Q19" s="57">
        <f t="shared" si="1"/>
        <v>14.671074016832192</v>
      </c>
      <c r="T19" s="68">
        <f t="shared" si="5"/>
        <v>1.6424974962723941E-2</v>
      </c>
      <c r="U19" s="69">
        <f>T19*'Assumed Values'!$D$8</f>
        <v>0</v>
      </c>
    </row>
    <row r="20" spans="3:21">
      <c r="F20" s="54">
        <f t="shared" si="2"/>
        <v>2034</v>
      </c>
      <c r="G20" s="63">
        <f t="shared" si="6"/>
        <v>71983.532515584055</v>
      </c>
      <c r="H20" s="62">
        <f t="shared" si="8"/>
        <v>2.1741322146322073E-2</v>
      </c>
      <c r="I20" s="54">
        <f>IF(AND(F20&gt;='Inputs &amp; Outputs'!B$13,F20&lt;'Inputs &amp; Outputs'!B$13+'Inputs &amp; Outputs'!B$19),1,0)</f>
        <v>1</v>
      </c>
      <c r="J20" s="55">
        <f>I20*'Inputs &amp; Outputs'!B$16*'Benefit Calculations'!G20*('Benefit Calculations'!C$4-'Benefit Calculations'!C$5)</f>
        <v>64.54644474859154</v>
      </c>
      <c r="K20" s="71">
        <f t="shared" si="3"/>
        <v>1.8499086882742422E-2</v>
      </c>
      <c r="L20" s="56">
        <f>K20*'Assumed Values'!$C$8</f>
        <v>138.8911443156301</v>
      </c>
      <c r="M20" s="57">
        <f t="shared" si="0"/>
        <v>47.047235907264195</v>
      </c>
      <c r="N20" s="55">
        <f>I20*'Inputs &amp; Outputs'!B$16*'Benefit Calculations'!G20*('Benefit Calculations'!D$4-'Benefit Calculations'!D$5)</f>
        <v>75.750688632110638</v>
      </c>
      <c r="O20" s="71">
        <f t="shared" si="4"/>
        <v>2.1710236340531538E-2</v>
      </c>
      <c r="P20" s="56">
        <f>ABS(O20*'Assumed Values'!$C$7)</f>
        <v>41.358000228712577</v>
      </c>
      <c r="Q20" s="57">
        <f t="shared" si="1"/>
        <v>14.009385573144558</v>
      </c>
      <c r="T20" s="68">
        <f t="shared" si="5"/>
        <v>1.6782075634633801E-2</v>
      </c>
      <c r="U20" s="69">
        <f>T20*'Assumed Values'!$D$8</f>
        <v>0</v>
      </c>
    </row>
    <row r="21" spans="3:21">
      <c r="F21" s="54">
        <f t="shared" si="2"/>
        <v>2035</v>
      </c>
      <c r="G21" s="63">
        <f t="shared" si="6"/>
        <v>73548.549685235615</v>
      </c>
      <c r="H21" s="62">
        <f t="shared" si="8"/>
        <v>2.1741322146322073E-2</v>
      </c>
      <c r="I21" s="54">
        <f>IF(AND(F21&gt;='Inputs &amp; Outputs'!B$13,F21&lt;'Inputs &amp; Outputs'!B$13+'Inputs &amp; Outputs'!B$19),1,0)</f>
        <v>1</v>
      </c>
      <c r="J21" s="55">
        <f>I21*'Inputs &amp; Outputs'!B$16*'Benefit Calculations'!G21*('Benefit Calculations'!C$4-'Benefit Calculations'!C$5)</f>
        <v>65.949769797270434</v>
      </c>
      <c r="K21" s="71">
        <f t="shared" si="3"/>
        <v>1.8901281490072919E-2</v>
      </c>
      <c r="L21" s="56">
        <f>K21*'Assumed Values'!$C$8</f>
        <v>141.91082142746748</v>
      </c>
      <c r="M21" s="57">
        <f t="shared" si="0"/>
        <v>44.925331793661698</v>
      </c>
      <c r="N21" s="55">
        <f>I21*'Inputs &amp; Outputs'!B$16*'Benefit Calculations'!G21*('Benefit Calculations'!D$4-'Benefit Calculations'!D$5)</f>
        <v>77.397608756467093</v>
      </c>
      <c r="O21" s="71">
        <f t="shared" si="4"/>
        <v>2.2182245582683825E-2</v>
      </c>
      <c r="P21" s="56">
        <f>ABS(O21*'Assumed Values'!$C$7)</f>
        <v>42.257177835012683</v>
      </c>
      <c r="Q21" s="57">
        <f t="shared" si="1"/>
        <v>13.377540315852647</v>
      </c>
      <c r="T21" s="68">
        <f t="shared" si="5"/>
        <v>1.7146940147290311E-2</v>
      </c>
      <c r="U21" s="69">
        <f>T21*'Assumed Values'!$D$8</f>
        <v>0</v>
      </c>
    </row>
    <row r="22" spans="3:21">
      <c r="F22" s="54">
        <f t="shared" si="2"/>
        <v>2036</v>
      </c>
      <c r="G22" s="63">
        <f t="shared" si="6"/>
        <v>75147.592397337095</v>
      </c>
      <c r="H22" s="62">
        <f t="shared" si="8"/>
        <v>2.1741322146322073E-2</v>
      </c>
      <c r="I22" s="54">
        <f>IF(AND(F22&gt;='Inputs &amp; Outputs'!B$13,F22&lt;'Inputs &amp; Outputs'!B$13+'Inputs &amp; Outputs'!B$19),1,0)</f>
        <v>1</v>
      </c>
      <c r="J22" s="55">
        <f>I22*'Inputs &amp; Outputs'!B$16*'Benefit Calculations'!G22*('Benefit Calculations'!C$4-'Benefit Calculations'!C$5)</f>
        <v>67.383604987908669</v>
      </c>
      <c r="K22" s="71">
        <f t="shared" si="3"/>
        <v>1.9312220339926908E-2</v>
      </c>
      <c r="L22" s="56">
        <f>K22*'Assumed Values'!$C$8</f>
        <v>144.99615031217121</v>
      </c>
      <c r="M22" s="57">
        <f t="shared" si="0"/>
        <v>42.899128882914106</v>
      </c>
      <c r="N22" s="55">
        <f>I22*'Inputs &amp; Outputs'!B$16*'Benefit Calculations'!G22*('Benefit Calculations'!D$4-'Benefit Calculations'!D$5)</f>
        <v>79.080335101796422</v>
      </c>
      <c r="O22" s="71">
        <f t="shared" si="4"/>
        <v>2.2664516929825778E-2</v>
      </c>
      <c r="P22" s="56">
        <f>ABS(O22*'Assumed Values'!$C$7)</f>
        <v>43.175904751318107</v>
      </c>
      <c r="Q22" s="57">
        <f t="shared" si="1"/>
        <v>12.774192270453277</v>
      </c>
      <c r="T22" s="68">
        <f t="shared" si="5"/>
        <v>1.7519737296856252E-2</v>
      </c>
      <c r="U22" s="69">
        <f>T22*'Assumed Values'!$D$8</f>
        <v>0</v>
      </c>
    </row>
    <row r="23" spans="3:21">
      <c r="F23" s="54">
        <f t="shared" si="2"/>
        <v>2037</v>
      </c>
      <c r="G23" s="63">
        <f t="shared" si="6"/>
        <v>76781.400412168106</v>
      </c>
      <c r="H23" s="62">
        <f t="shared" si="8"/>
        <v>2.1741322146322073E-2</v>
      </c>
      <c r="I23" s="54">
        <f>IF(AND(F23&gt;='Inputs &amp; Outputs'!B$13,F23&lt;'Inputs &amp; Outputs'!B$13+'Inputs &amp; Outputs'!B$19),1,0)</f>
        <v>1</v>
      </c>
      <c r="J23" s="55">
        <f>I23*'Inputs &amp; Outputs'!B$16*'Benefit Calculations'!G23*('Benefit Calculations'!C$4-'Benefit Calculations'!C$5)</f>
        <v>68.84861365133132</v>
      </c>
      <c r="K23" s="71">
        <f t="shared" si="3"/>
        <v>1.9732093543698016E-2</v>
      </c>
      <c r="L23" s="56">
        <f>K23*'Assumed Values'!$C$8</f>
        <v>148.1485583260847</v>
      </c>
      <c r="M23" s="57">
        <f t="shared" si="0"/>
        <v>40.964310900704803</v>
      </c>
      <c r="N23" s="55">
        <f>I23*'Inputs &amp; Outputs'!B$16*'Benefit Calculations'!G23*('Benefit Calculations'!D$4-'Benefit Calculations'!D$5)</f>
        <v>80.799646142683699</v>
      </c>
      <c r="O23" s="71">
        <f t="shared" si="4"/>
        <v>2.3157273493687895E-2</v>
      </c>
      <c r="P23" s="56">
        <f>ABS(O23*'Assumed Values'!$C$7)</f>
        <v>44.114606005475437</v>
      </c>
      <c r="Q23" s="57">
        <f t="shared" si="1"/>
        <v>12.198056168003982</v>
      </c>
      <c r="T23" s="68">
        <f t="shared" si="5"/>
        <v>1.7900639549346141E-2</v>
      </c>
      <c r="U23" s="69">
        <f>T23*'Assumed Values'!$D$8</f>
        <v>0</v>
      </c>
    </row>
    <row r="24" spans="3:21">
      <c r="F24" s="54">
        <f t="shared" si="2"/>
        <v>2038</v>
      </c>
      <c r="G24" s="63">
        <f t="shared" si="6"/>
        <v>78450.729573374803</v>
      </c>
      <c r="H24" s="62">
        <f t="shared" si="8"/>
        <v>2.1741322146322073E-2</v>
      </c>
      <c r="I24" s="54">
        <f>IF(AND(F24&gt;='Inputs &amp; Outputs'!B$13,F24&lt;'Inputs &amp; Outputs'!B$13+'Inputs &amp; Outputs'!B$19),1,0)</f>
        <v>1</v>
      </c>
      <c r="J24" s="55">
        <f>I24*'Inputs &amp; Outputs'!B$16*'Benefit Calculations'!G24*('Benefit Calculations'!C$4-'Benefit Calculations'!C$5)</f>
        <v>70.345473540052581</v>
      </c>
      <c r="K24" s="71">
        <f t="shared" si="3"/>
        <v>2.0161095346052919E-2</v>
      </c>
      <c r="L24" s="56">
        <f>K24*'Assumed Values'!$C$8</f>
        <v>151.36950385816533</v>
      </c>
      <c r="M24" s="57">
        <f t="shared" si="0"/>
        <v>39.116756243457132</v>
      </c>
      <c r="N24" s="55">
        <f>I24*'Inputs &amp; Outputs'!B$16*'Benefit Calculations'!G24*('Benefit Calculations'!D$4-'Benefit Calculations'!D$5)</f>
        <v>82.556337278780603</v>
      </c>
      <c r="O24" s="71">
        <f t="shared" si="4"/>
        <v>2.3660743236744646E-2</v>
      </c>
      <c r="P24" s="56">
        <f>ABS(O24*'Assumed Values'!$C$7)</f>
        <v>45.073715865998551</v>
      </c>
      <c r="Q24" s="57">
        <f t="shared" si="1"/>
        <v>11.647904707206997</v>
      </c>
      <c r="T24" s="68">
        <f t="shared" si="5"/>
        <v>1.8289823120413672E-2</v>
      </c>
      <c r="U24" s="69">
        <f>T24*'Assumed Values'!$D$8</f>
        <v>0</v>
      </c>
    </row>
    <row r="25" spans="3:21">
      <c r="F25" s="54">
        <f t="shared" si="2"/>
        <v>2039</v>
      </c>
      <c r="G25" s="63">
        <f t="shared" si="6"/>
        <v>80156.352157643545</v>
      </c>
      <c r="H25" s="62">
        <f t="shared" si="8"/>
        <v>2.1741322146322073E-2</v>
      </c>
      <c r="I25" s="54">
        <f>IF(AND(F25&gt;='Inputs &amp; Outputs'!B$13,F25&lt;'Inputs &amp; Outputs'!B$13+'Inputs &amp; Outputs'!B$19),1,0)</f>
        <v>1</v>
      </c>
      <c r="J25" s="55">
        <f>I25*'Inputs &amp; Outputs'!B$16*'Benefit Calculations'!G25*('Benefit Calculations'!C$4-'Benefit Calculations'!C$5)</f>
        <v>71.874877141822438</v>
      </c>
      <c r="K25" s="71">
        <f t="shared" si="3"/>
        <v>2.059942421479417E-2</v>
      </c>
      <c r="L25" s="56">
        <f>K25*'Assumed Values'!$C$8</f>
        <v>154.66047700467462</v>
      </c>
      <c r="M25" s="57">
        <f t="shared" si="0"/>
        <v>37.352529198378768</v>
      </c>
      <c r="N25" s="55">
        <f>I25*'Inputs &amp; Outputs'!B$16*'Benefit Calculations'!G25*('Benefit Calculations'!D$4-'Benefit Calculations'!D$5)</f>
        <v>84.351221202779001</v>
      </c>
      <c r="O25" s="71">
        <f t="shared" si="4"/>
        <v>2.4175159077676128E-2</v>
      </c>
      <c r="P25" s="56">
        <f>ABS(O25*'Assumed Values'!$C$7)</f>
        <v>46.053678042973026</v>
      </c>
      <c r="Q25" s="57">
        <f t="shared" si="1"/>
        <v>11.122565939977616</v>
      </c>
      <c r="T25" s="68">
        <f t="shared" si="5"/>
        <v>1.8687468056873834E-2</v>
      </c>
      <c r="U25" s="69">
        <f>T25*'Assumed Values'!$D$8</f>
        <v>0</v>
      </c>
    </row>
    <row r="26" spans="3:21">
      <c r="F26" s="54">
        <f t="shared" si="2"/>
        <v>2040</v>
      </c>
      <c r="G26" s="63">
        <f t="shared" si="6"/>
        <v>81899.057231976913</v>
      </c>
      <c r="H26" s="62">
        <f t="shared" si="8"/>
        <v>2.1741322146322073E-2</v>
      </c>
      <c r="I26" s="54">
        <f>IF(AND(F26&gt;='Inputs &amp; Outputs'!B$13,F26&lt;'Inputs &amp; Outputs'!B$13+'Inputs &amp; Outputs'!B$19),1,0)</f>
        <v>1</v>
      </c>
      <c r="J26" s="55">
        <f>I26*'Inputs &amp; Outputs'!B$16*'Benefit Calculations'!G26*('Benefit Calculations'!C$4-'Benefit Calculations'!C$5)</f>
        <v>73.437531999990128</v>
      </c>
      <c r="K26" s="71">
        <f t="shared" si="3"/>
        <v>2.1047282932676759E-2</v>
      </c>
      <c r="L26" s="56">
        <f>K26*'Assumed Values'!$C$8</f>
        <v>158.02300025853711</v>
      </c>
      <c r="M26" s="57">
        <f t="shared" si="0"/>
        <v>35.667871559495914</v>
      </c>
      <c r="N26" s="55">
        <f>I26*'Inputs &amp; Outputs'!B$16*'Benefit Calculations'!G26*('Benefit Calculations'!D$4-'Benefit Calculations'!D$5)</f>
        <v>86.185128276384305</v>
      </c>
      <c r="O26" s="71">
        <f t="shared" si="4"/>
        <v>2.4700758999122469E-2</v>
      </c>
      <c r="P26" s="56">
        <f>ABS(O26*'Assumed Values'!$C$7)</f>
        <v>47.054945893328302</v>
      </c>
      <c r="Q26" s="57">
        <f t="shared" si="1"/>
        <v>10.620920774927457</v>
      </c>
      <c r="T26" s="68">
        <f t="shared" si="5"/>
        <v>1.9093758319997434E-2</v>
      </c>
      <c r="U26" s="69">
        <f>T26*'Assumed Values'!$D$8</f>
        <v>0</v>
      </c>
    </row>
    <row r="27" spans="3:21">
      <c r="F27" s="54">
        <f t="shared" si="2"/>
        <v>2041</v>
      </c>
      <c r="G27" s="63">
        <f t="shared" si="6"/>
        <v>83679.651018737393</v>
      </c>
      <c r="H27" s="62">
        <f t="shared" si="8"/>
        <v>2.1741322146322073E-2</v>
      </c>
      <c r="I27" s="54">
        <f>IF(AND(F27&gt;='Inputs &amp; Outputs'!B$13,F27&lt;'Inputs &amp; Outputs'!B$13+'Inputs &amp; Outputs'!B$19),1,0)</f>
        <v>1</v>
      </c>
      <c r="J27" s="55">
        <f>I27*'Inputs &amp; Outputs'!B$16*'Benefit Calculations'!G27*('Benefit Calculations'!C$4-'Benefit Calculations'!C$5)</f>
        <v>75.034161040832757</v>
      </c>
      <c r="K27" s="71">
        <f t="shared" si="3"/>
        <v>2.1504878691220874E-2</v>
      </c>
      <c r="L27" s="56">
        <f>K27*'Assumed Values'!$C$8</f>
        <v>161.45862921368632</v>
      </c>
      <c r="M27" s="57">
        <f t="shared" si="0"/>
        <v>34.059194621817348</v>
      </c>
      <c r="N27" s="55">
        <f>I27*'Inputs &amp; Outputs'!B$16*'Benefit Calculations'!G27*('Benefit Calculations'!D$4-'Benefit Calculations'!D$5)</f>
        <v>88.058906914463265</v>
      </c>
      <c r="O27" s="71">
        <f t="shared" si="4"/>
        <v>2.5237786157781054E-2</v>
      </c>
      <c r="P27" s="56">
        <f>ABS(O27*'Assumed Values'!$C$7)</f>
        <v>48.077982630572905</v>
      </c>
      <c r="Q27" s="57">
        <f t="shared" si="1"/>
        <v>10.141900593444596</v>
      </c>
      <c r="T27" s="68">
        <f t="shared" si="5"/>
        <v>1.9508881870616519E-2</v>
      </c>
      <c r="U27" s="69">
        <f>T27*'Assumed Values'!$D$8</f>
        <v>0</v>
      </c>
    </row>
    <row r="28" spans="3:21">
      <c r="F28" s="54">
        <f t="shared" si="2"/>
        <v>2042</v>
      </c>
      <c r="G28" s="63">
        <f t="shared" si="6"/>
        <v>85498.957268627564</v>
      </c>
      <c r="H28" s="62">
        <f t="shared" si="8"/>
        <v>2.1741322146322073E-2</v>
      </c>
      <c r="I28" s="54">
        <f>IF(AND(F28&gt;='Inputs &amp; Outputs'!B$13,F28&lt;'Inputs &amp; Outputs'!B$13+'Inputs &amp; Outputs'!B$19),1,0)</f>
        <v>1</v>
      </c>
      <c r="J28" s="55">
        <f>I28*'Inputs &amp; Outputs'!B$16*'Benefit Calculations'!G28*('Benefit Calculations'!C$4-'Benefit Calculations'!C$5)</f>
        <v>76.665502908000491</v>
      </c>
      <c r="K28" s="71">
        <f t="shared" si="3"/>
        <v>2.1972423186564276E-2</v>
      </c>
      <c r="L28" s="56">
        <f>K28*'Assumed Values'!$C$8</f>
        <v>164.96895328472459</v>
      </c>
      <c r="M28" s="57">
        <f t="shared" si="0"/>
        <v>32.523071536574342</v>
      </c>
      <c r="N28" s="55">
        <f>I28*'Inputs &amp; Outputs'!B$16*'Benefit Calculations'!G28*('Benefit Calculations'!D$4-'Benefit Calculations'!D$5)</f>
        <v>89.973423977543575</v>
      </c>
      <c r="O28" s="71">
        <f t="shared" si="4"/>
        <v>2.5786488996897353E-2</v>
      </c>
      <c r="P28" s="56">
        <f>ABS(O28*'Assumed Values'!$C$7)</f>
        <v>49.123261539089455</v>
      </c>
      <c r="Q28" s="57">
        <f t="shared" si="1"/>
        <v>9.6844849732921947</v>
      </c>
      <c r="T28" s="68">
        <f t="shared" si="5"/>
        <v>1.9933030756080126E-2</v>
      </c>
      <c r="U28" s="69">
        <f>T28*'Assumed Values'!$D$8</f>
        <v>0</v>
      </c>
    </row>
    <row r="29" spans="3:21">
      <c r="F29" s="54">
        <f t="shared" si="2"/>
        <v>2043</v>
      </c>
      <c r="G29" s="63">
        <f t="shared" si="6"/>
        <v>87357.817641779417</v>
      </c>
      <c r="H29" s="62">
        <f t="shared" si="8"/>
        <v>2.1741322146322073E-2</v>
      </c>
      <c r="I29" s="54">
        <f>IF(AND(F29&gt;='Inputs &amp; Outputs'!B$13,F29&lt;'Inputs &amp; Outputs'!B$13+'Inputs &amp; Outputs'!B$19),1,0)</f>
        <v>1</v>
      </c>
      <c r="J29" s="55">
        <f>I29*'Inputs &amp; Outputs'!B$16*'Benefit Calculations'!G29*('Benefit Calculations'!C$4-'Benefit Calculations'!C$5)</f>
        <v>78.332312304233128</v>
      </c>
      <c r="K29" s="71">
        <f t="shared" si="3"/>
        <v>2.245013271739869E-2</v>
      </c>
      <c r="L29" s="56">
        <f>K29*'Assumed Values'!$C$8</f>
        <v>168.55559644222936</v>
      </c>
      <c r="M29" s="57">
        <f t="shared" si="0"/>
        <v>31.056230011251291</v>
      </c>
      <c r="N29" s="55">
        <f>I29*'Inputs &amp; Outputs'!B$16*'Benefit Calculations'!G29*('Benefit Calculations'!D$4-'Benefit Calculations'!D$5)</f>
        <v>91.929565172846978</v>
      </c>
      <c r="O29" s="71">
        <f t="shared" si="4"/>
        <v>2.6347121361201493E-2</v>
      </c>
      <c r="P29" s="56">
        <f>ABS(O29*'Assumed Values'!$C$7)</f>
        <v>50.191266193088843</v>
      </c>
      <c r="Q29" s="57">
        <f t="shared" si="1"/>
        <v>9.2476995148764072</v>
      </c>
      <c r="T29" s="68">
        <f t="shared" si="5"/>
        <v>2.036640119910061E-2</v>
      </c>
      <c r="U29" s="69">
        <f>T29*'Assumed Values'!$D$8</f>
        <v>0</v>
      </c>
    </row>
    <row r="30" spans="3:21">
      <c r="F30" s="54">
        <f t="shared" si="2"/>
        <v>2044</v>
      </c>
      <c r="G30" s="63">
        <f t="shared" si="6"/>
        <v>89257.092097129003</v>
      </c>
      <c r="H30" s="62">
        <f t="shared" si="8"/>
        <v>2.1741322146322073E-2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101552</v>
      </c>
      <c r="H31" s="62">
        <f t="shared" si="8"/>
        <v>2.1741322146322073E-2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103759.87474660329</v>
      </c>
      <c r="H32" s="62">
        <f t="shared" si="8"/>
        <v>2.1741322146322073E-2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106015.75160933123</v>
      </c>
      <c r="H33" s="62">
        <f t="shared" si="8"/>
        <v>2.1741322146322073E-2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108320.67421765416</v>
      </c>
      <c r="H34" s="62">
        <f t="shared" si="8"/>
        <v>2.1741322146322073E-2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110675.70889092698</v>
      </c>
      <c r="H35" s="62">
        <f t="shared" si="8"/>
        <v>2.1741322146322073E-2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113081.94513169718</v>
      </c>
      <c r="H36" s="62">
        <f t="shared" si="8"/>
        <v>2.1741322146322073E-2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1285.7605367726364</v>
      </c>
      <c r="K37" s="55">
        <f t="shared" ref="K37:Q37" si="9">SUM(K4:K36)</f>
        <v>0.36850048012408232</v>
      </c>
      <c r="L37" s="58">
        <f t="shared" si="9"/>
        <v>2766.7016047716102</v>
      </c>
      <c r="M37" s="59">
        <f t="shared" si="9"/>
        <v>995.64055418273006</v>
      </c>
      <c r="N37" s="55">
        <f t="shared" si="9"/>
        <v>1508.9482690469133</v>
      </c>
      <c r="O37" s="55">
        <f t="shared" si="9"/>
        <v>0.4324663463555326</v>
      </c>
      <c r="P37" s="55">
        <f t="shared" si="9"/>
        <v>823.84838980728966</v>
      </c>
      <c r="Q37" s="59">
        <f t="shared" si="9"/>
        <v>296.47464185354073</v>
      </c>
      <c r="T37" s="68">
        <f>SUM(T4:T36)</f>
        <v>0.33429773956088543</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55</v>
      </c>
      <c r="D2" s="92" t="s">
        <v>114</v>
      </c>
      <c r="E2" s="92" t="s">
        <v>115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55</v>
      </c>
      <c r="D21" s="92" t="s">
        <v>114</v>
      </c>
      <c r="E21" s="92" t="s">
        <v>115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55</v>
      </c>
      <c r="D2" s="92" t="s">
        <v>114</v>
      </c>
      <c r="E2" s="92" t="s">
        <v>115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55</v>
      </c>
      <c r="D21" s="92" t="s">
        <v>114</v>
      </c>
      <c r="E21" s="92" t="s">
        <v>115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FD957-2D05-4B2A-BFE4-C23F5ABA32FB}"/>
</file>

<file path=customXml/itemProps2.xml><?xml version="1.0" encoding="utf-8"?>
<ds:datastoreItem xmlns:ds="http://schemas.openxmlformats.org/officeDocument/2006/customXml" ds:itemID="{446A5D55-D38F-4EA0-963F-9CA4719EC19A}"/>
</file>

<file path=customXml/itemProps3.xml><?xml version="1.0" encoding="utf-8"?>
<ds:datastoreItem xmlns:ds="http://schemas.openxmlformats.org/officeDocument/2006/customXml" ds:itemID="{45DF0E3B-8A21-4697-946B-28DED70C084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2018-10-30T17:37:09Z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