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7_HW_SH288/"/>
    </mc:Choice>
  </mc:AlternateContent>
  <xr:revisionPtr revIDLastSave="2" documentId="10_ncr:100000_{EF4003F1-0D23-42E4-B39C-661017FA9731}" xr6:coauthVersionLast="40" xr6:coauthVersionMax="40" xr10:uidLastSave="{D2ADCC07-DFC1-427E-BEB6-AA9E452FF93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1" i="19"/>
  <c r="C9" i="19"/>
  <c r="H6" i="19"/>
  <c r="H29"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N11" i="19"/>
  <c r="O11" i="19"/>
  <c r="P11" i="19"/>
  <c r="Q11" i="19"/>
  <c r="J4" i="19"/>
  <c r="K4" i="19"/>
  <c r="L4" i="19"/>
  <c r="M4" i="19"/>
  <c r="T4" i="19"/>
  <c r="U4" i="19"/>
  <c r="N4" i="19"/>
  <c r="O4" i="19"/>
  <c r="P4" i="19"/>
  <c r="Q4" i="19"/>
  <c r="N31" i="19"/>
  <c r="O31" i="19"/>
  <c r="P31" i="19"/>
  <c r="Q31" i="19"/>
  <c r="J31" i="19"/>
  <c r="K31" i="19"/>
  <c r="L31" i="19"/>
  <c r="M31" i="19"/>
  <c r="J11" i="19"/>
  <c r="H10" i="19"/>
  <c r="H23" i="19"/>
  <c r="H33" i="19"/>
  <c r="H11" i="19"/>
  <c r="H31" i="19"/>
  <c r="H17" i="19"/>
  <c r="H35" i="19"/>
  <c r="H14" i="19"/>
  <c r="H19" i="19"/>
  <c r="H32" i="19"/>
  <c r="G32" i="19"/>
  <c r="H34" i="19"/>
  <c r="H27" i="19"/>
  <c r="H5" i="19"/>
  <c r="G5" i="19"/>
  <c r="H16" i="19"/>
  <c r="H18" i="19"/>
  <c r="H36" i="19"/>
  <c r="H7" i="19"/>
  <c r="H22" i="19"/>
  <c r="H24" i="19"/>
  <c r="H26" i="19"/>
  <c r="H20" i="19"/>
  <c r="H25" i="19"/>
  <c r="H8" i="19"/>
  <c r="H30" i="19"/>
  <c r="H13" i="19"/>
  <c r="H28" i="19"/>
  <c r="H9" i="19"/>
  <c r="H15" i="19"/>
  <c r="H12" i="19"/>
  <c r="G12" i="19"/>
  <c r="T31" i="19"/>
  <c r="U31" i="19"/>
  <c r="T11" i="19"/>
  <c r="U11" i="19"/>
  <c r="K11" i="19"/>
  <c r="L11" i="19"/>
  <c r="M11" i="19"/>
  <c r="G6" i="19"/>
  <c r="N5" i="19"/>
  <c r="J5" i="19"/>
  <c r="G33" i="19"/>
  <c r="J32" i="19"/>
  <c r="N32" i="19"/>
  <c r="O32" i="19"/>
  <c r="P32" i="19"/>
  <c r="Q32" i="19"/>
  <c r="N12" i="19"/>
  <c r="O12" i="19"/>
  <c r="P12" i="19"/>
  <c r="Q12" i="19"/>
  <c r="G13" i="19"/>
  <c r="J12" i="19"/>
  <c r="J13" i="19"/>
  <c r="N13" i="19"/>
  <c r="O13" i="19"/>
  <c r="P13" i="19"/>
  <c r="Q13" i="19"/>
  <c r="G14" i="19"/>
  <c r="K32" i="19"/>
  <c r="L32" i="19"/>
  <c r="M32" i="19"/>
  <c r="T32" i="19"/>
  <c r="U32" i="19"/>
  <c r="J33" i="19"/>
  <c r="N33" i="19"/>
  <c r="O33" i="19"/>
  <c r="P33" i="19"/>
  <c r="Q33" i="19"/>
  <c r="G34" i="19"/>
  <c r="T5" i="19"/>
  <c r="K5" i="19"/>
  <c r="O5" i="19"/>
  <c r="T12" i="19"/>
  <c r="U12" i="19"/>
  <c r="K12" i="19"/>
  <c r="L12" i="19"/>
  <c r="M12" i="19"/>
  <c r="G7" i="19"/>
  <c r="J6" i="19"/>
  <c r="N6" i="19"/>
  <c r="O6" i="19"/>
  <c r="P6" i="19"/>
  <c r="Q6" i="19"/>
  <c r="K13" i="19"/>
  <c r="L13" i="19"/>
  <c r="M13" i="19"/>
  <c r="T13" i="19"/>
  <c r="U13" i="19"/>
  <c r="U5" i="19"/>
  <c r="N7" i="19"/>
  <c r="G8" i="19"/>
  <c r="J7" i="19"/>
  <c r="P5" i="19"/>
  <c r="L5" i="19"/>
  <c r="J14" i="19"/>
  <c r="G15" i="19"/>
  <c r="N14" i="19"/>
  <c r="O14" i="19"/>
  <c r="P14" i="19"/>
  <c r="Q14" i="19"/>
  <c r="K6" i="19"/>
  <c r="L6" i="19"/>
  <c r="M6" i="19"/>
  <c r="T6" i="19"/>
  <c r="U6" i="19"/>
  <c r="J34" i="19"/>
  <c r="N34" i="19"/>
  <c r="O34" i="19"/>
  <c r="P34" i="19"/>
  <c r="Q34" i="19"/>
  <c r="G35" i="19"/>
  <c r="K33" i="19"/>
  <c r="L33" i="19"/>
  <c r="M33" i="19"/>
  <c r="T33" i="19"/>
  <c r="U33" i="19"/>
  <c r="K7" i="19"/>
  <c r="L7" i="19"/>
  <c r="M7" i="19"/>
  <c r="T7" i="19"/>
  <c r="U7" i="19"/>
  <c r="O7" i="19"/>
  <c r="G36" i="19"/>
  <c r="J35" i="19"/>
  <c r="N35" i="19"/>
  <c r="O35" i="19"/>
  <c r="P35" i="19"/>
  <c r="Q35" i="19"/>
  <c r="Q5" i="19"/>
  <c r="M5" i="19"/>
  <c r="J8" i="19"/>
  <c r="G9" i="19"/>
  <c r="N8" i="19"/>
  <c r="O8" i="19"/>
  <c r="P8" i="19"/>
  <c r="Q8" i="19"/>
  <c r="J15" i="19"/>
  <c r="N15" i="19"/>
  <c r="O15" i="19"/>
  <c r="P15" i="19"/>
  <c r="Q15" i="19"/>
  <c r="G16" i="19"/>
  <c r="K14" i="19"/>
  <c r="L14" i="19"/>
  <c r="M14" i="19"/>
  <c r="T14" i="19"/>
  <c r="U14" i="19"/>
  <c r="K34" i="19"/>
  <c r="L34" i="19"/>
  <c r="M34" i="19"/>
  <c r="T34" i="19"/>
  <c r="U34" i="19"/>
  <c r="K35" i="19"/>
  <c r="L35" i="19"/>
  <c r="M35" i="19"/>
  <c r="T35" i="19"/>
  <c r="U35" i="19"/>
  <c r="N36" i="19"/>
  <c r="O36" i="19"/>
  <c r="P36" i="19"/>
  <c r="Q36" i="19"/>
  <c r="J36" i="19"/>
  <c r="T8" i="19"/>
  <c r="K8" i="19"/>
  <c r="L8" i="19"/>
  <c r="T15" i="19"/>
  <c r="U15" i="19"/>
  <c r="K15" i="19"/>
  <c r="L15" i="19"/>
  <c r="M15" i="19"/>
  <c r="P7" i="19"/>
  <c r="N16" i="19"/>
  <c r="O16" i="19"/>
  <c r="P16" i="19"/>
  <c r="Q16" i="19"/>
  <c r="G17" i="19"/>
  <c r="J16" i="19"/>
  <c r="N9" i="19"/>
  <c r="G10" i="19"/>
  <c r="J9" i="19"/>
  <c r="K36" i="19"/>
  <c r="L36" i="19"/>
  <c r="M36" i="19"/>
  <c r="T36" i="19"/>
  <c r="U36" i="19"/>
  <c r="K16" i="19"/>
  <c r="L16" i="19"/>
  <c r="M16" i="19"/>
  <c r="T16" i="19"/>
  <c r="U16" i="19"/>
  <c r="G18" i="19"/>
  <c r="J17" i="19"/>
  <c r="N17" i="19"/>
  <c r="O17" i="19"/>
  <c r="P17" i="19"/>
  <c r="Q17" i="19"/>
  <c r="Q7" i="19"/>
  <c r="K9" i="19"/>
  <c r="T9" i="19"/>
  <c r="U9" i="19"/>
  <c r="N10" i="19"/>
  <c r="O10" i="19"/>
  <c r="P10" i="19"/>
  <c r="Q10" i="19"/>
  <c r="J10" i="19"/>
  <c r="O9" i="19"/>
  <c r="U8" i="19"/>
  <c r="M8" i="19"/>
  <c r="T10" i="19"/>
  <c r="U10" i="19"/>
  <c r="K10" i="19"/>
  <c r="L10" i="19"/>
  <c r="M10" i="19"/>
  <c r="P9" i="19"/>
  <c r="G19" i="19"/>
  <c r="N18" i="19"/>
  <c r="O18" i="19"/>
  <c r="P18" i="19"/>
  <c r="Q18" i="19"/>
  <c r="J18" i="19"/>
  <c r="L9" i="19"/>
  <c r="K17" i="19"/>
  <c r="L17" i="19"/>
  <c r="M17" i="19"/>
  <c r="T17" i="19"/>
  <c r="U17" i="19"/>
  <c r="G20" i="19"/>
  <c r="N19" i="19"/>
  <c r="O19" i="19"/>
  <c r="P19" i="19"/>
  <c r="Q19" i="19"/>
  <c r="J19" i="19"/>
  <c r="Q9" i="19"/>
  <c r="M9" i="19"/>
  <c r="K18" i="19"/>
  <c r="L18" i="19"/>
  <c r="M18" i="19"/>
  <c r="T18" i="19"/>
  <c r="U18" i="19"/>
  <c r="T19" i="19"/>
  <c r="U19" i="19"/>
  <c r="K19" i="19"/>
  <c r="L19" i="19"/>
  <c r="M19" i="19"/>
  <c r="J20" i="19"/>
  <c r="N20" i="19"/>
  <c r="O20" i="19"/>
  <c r="P20" i="19"/>
  <c r="G21" i="19"/>
  <c r="N21" i="19"/>
  <c r="O21" i="19"/>
  <c r="P21" i="19"/>
  <c r="Q21" i="19"/>
  <c r="J21" i="19"/>
  <c r="G22" i="19"/>
  <c r="Q20" i="19"/>
  <c r="T20" i="19"/>
  <c r="U20" i="19"/>
  <c r="K20" i="19"/>
  <c r="L20" i="19"/>
  <c r="M20" i="19"/>
  <c r="K21" i="19"/>
  <c r="L21" i="19"/>
  <c r="M21" i="19"/>
  <c r="T21" i="19"/>
  <c r="U21" i="19"/>
  <c r="J22" i="19"/>
  <c r="N22" i="19"/>
  <c r="O22" i="19"/>
  <c r="P22" i="19"/>
  <c r="Q22" i="19"/>
  <c r="G23" i="19"/>
  <c r="T22" i="19"/>
  <c r="U22" i="19"/>
  <c r="K22" i="19"/>
  <c r="L22" i="19"/>
  <c r="M22" i="19"/>
  <c r="N23" i="19"/>
  <c r="O23" i="19"/>
  <c r="P23" i="19"/>
  <c r="Q23" i="19"/>
  <c r="J23" i="19"/>
  <c r="G24" i="19"/>
  <c r="N24" i="19"/>
  <c r="O24" i="19"/>
  <c r="P24" i="19"/>
  <c r="Q24" i="19"/>
  <c r="J24" i="19"/>
  <c r="G25" i="19"/>
  <c r="K23" i="19"/>
  <c r="L23" i="19"/>
  <c r="M23" i="19"/>
  <c r="T23" i="19"/>
  <c r="U23" i="19"/>
  <c r="G26" i="19"/>
  <c r="J25" i="19"/>
  <c r="N25" i="19"/>
  <c r="O25" i="19"/>
  <c r="P25" i="19"/>
  <c r="Q25" i="19"/>
  <c r="T24" i="19"/>
  <c r="U24" i="19"/>
  <c r="K24" i="19"/>
  <c r="L24" i="19"/>
  <c r="M24" i="19"/>
  <c r="T25" i="19"/>
  <c r="U25" i="19"/>
  <c r="K25" i="19"/>
  <c r="L25" i="19"/>
  <c r="M25" i="19"/>
  <c r="N26" i="19"/>
  <c r="O26" i="19"/>
  <c r="P26" i="19"/>
  <c r="Q26" i="19"/>
  <c r="G27" i="19"/>
  <c r="J26" i="19"/>
  <c r="T26" i="19"/>
  <c r="U26" i="19"/>
  <c r="K26" i="19"/>
  <c r="L26" i="19"/>
  <c r="M26" i="19"/>
  <c r="G28" i="19"/>
  <c r="N27" i="19"/>
  <c r="O27" i="19"/>
  <c r="P27" i="19"/>
  <c r="Q27" i="19"/>
  <c r="J27" i="19"/>
  <c r="K27" i="19"/>
  <c r="L27" i="19"/>
  <c r="M27" i="19"/>
  <c r="T27" i="19"/>
  <c r="U27" i="19"/>
  <c r="G29" i="19"/>
  <c r="N28" i="19"/>
  <c r="O28" i="19"/>
  <c r="P28" i="19"/>
  <c r="Q28" i="19"/>
  <c r="J28" i="19"/>
  <c r="K28" i="19"/>
  <c r="L28" i="19"/>
  <c r="M28" i="19"/>
  <c r="T28" i="19"/>
  <c r="U28" i="19"/>
  <c r="G30" i="19"/>
  <c r="J29" i="19"/>
  <c r="N29" i="19"/>
  <c r="O29" i="19"/>
  <c r="P29" i="19"/>
  <c r="Q29" i="19"/>
  <c r="J30" i="19"/>
  <c r="N30" i="19"/>
  <c r="T29" i="19"/>
  <c r="U29" i="19"/>
  <c r="K29" i="19"/>
  <c r="L29" i="19"/>
  <c r="M29" i="19"/>
  <c r="T30" i="19"/>
  <c r="K30" i="19"/>
  <c r="J37" i="19"/>
  <c r="O30" i="19"/>
  <c r="N37" i="19"/>
  <c r="P30" i="19"/>
  <c r="O37" i="19"/>
  <c r="B38" i="11"/>
  <c r="L30" i="19"/>
  <c r="K37" i="19"/>
  <c r="B37" i="11"/>
  <c r="U30" i="19"/>
  <c r="U37" i="19"/>
  <c r="T37" i="19"/>
  <c r="M30" i="19"/>
  <c r="M37" i="19"/>
  <c r="B30" i="11"/>
  <c r="L37" i="19"/>
  <c r="Q30"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<sst xmlns="http://schemas.openxmlformats.org/spreadsheetml/2006/main" count="263" uniqueCount="131">
  <si>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</si>
  <si>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</si>
  <si>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</si>
  <si>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</si>
  <si>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</si>
  <si>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</si>
  <si>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</si>
  <si>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</si>
  <si>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</si>
  <si>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</si>
  <si>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</si>
  <si>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</si>
  <si>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</si>
  <si>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</si>
  <si>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</si>
  <si>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</si>
  <si>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</si>
  <si>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</si>
  <si>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</si>
  <si>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</si>
  <si>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</si>
  <si>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</si>
  <si>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</si>
  <si>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</si>
  <si>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</si>
  <si>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</si>
  <si>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</si>
  <si>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</si>
  <si>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</si>
  <si>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</si>
  <si>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</si>
  <si>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</si>
  <si>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</si>
  <si>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</si>
  <si>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</si>
  <si>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</si>
  <si>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</si>
  <si>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</si>
  <si>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</si>
  <si>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</si>
  <si>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</si>
  <si>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</si>
  <si>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</si>
  <si>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</si>
  <si>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</si>
  <si>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</si>
  <si>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</si>
  <si>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288/CR 48 Grade Separation</t>
  </si>
  <si>
    <t>Data entered by the sponsors</t>
  </si>
  <si>
    <t>Application ID Number:</t>
  </si>
  <si>
    <t>Data populated/calculated based on inputs</t>
  </si>
  <si>
    <t>Sponsor ID Number (CSJ, etc.):</t>
  </si>
  <si>
    <t>0598-02-112</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</si>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</sst>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7" zoomScaleNormal="100" workbookViewId="0" xr3:uid="{51F8DEE0-4D01-5F28-A812-FC0BD7CAC4A5}">
      <selection activeCell="B19" sqref="B19"/>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2023</v>
      </c>
    </row>
    <row r="14" spans="1:5">
      <c r="A14" s="5" t="s">
        <v>59</v>
      </c>
      <c r="B14" s="5" t="s">
        <v>60</v>
      </c>
    </row>
    <row r="15" spans="1:5">
      <c r="A15" s="85" t="s">
        <v>61</v>
      </c>
      <c r="B15" s="8" t="s">
        <v>62</v>
      </c>
    </row>
    <row r="16" spans="1:5">
      <c r="A16" s="85" t="s">
        <v>63</v>
      </c>
      <c r="B16" s="8">
        <v>1.92</v>
      </c>
    </row>
    <row r="17" spans="1:2">
      <c r="A17" s="86" t="s">
        <v>64</v>
      </c>
      <c r="B17" s="8">
        <v>29</v>
      </c>
    </row>
    <row r="18" spans="1:2">
      <c r="A18" s="86" t="s">
        <v>65</v>
      </c>
      <c r="B18" s="8">
        <v>36</v>
      </c>
    </row>
    <row r="19" spans="1:2">
      <c r="A19" s="76" t="s">
        <v>66</v>
      </c>
      <c r="B19" s="77">
        <f>VLOOKUP(B14,'Service Life'!C6:D8,2,FALSE)</f>
        <v>20</v>
      </c>
    </row>
    <row r="21" spans="1:2">
      <c r="A21" s="81" t="s">
        <v>67</v>
      </c>
    </row>
    <row r="22" spans="1:2" ht="20.25" customHeight="1">
      <c r="A22" s="86" t="s">
        <v>68</v>
      </c>
      <c r="B22" s="96">
        <v>69291</v>
      </c>
    </row>
    <row r="23" spans="1:2" ht="30">
      <c r="A23" s="94" t="s">
        <v>69</v>
      </c>
      <c r="B23" s="95">
        <v>95376</v>
      </c>
    </row>
    <row r="24" spans="1:2" ht="30">
      <c r="A24" s="94" t="s">
        <v>70</v>
      </c>
      <c r="B24" s="95">
        <v>116743</v>
      </c>
    </row>
    <row r="27" spans="1:2" ht="18.75">
      <c r="A27" s="79" t="s">
        <v>71</v>
      </c>
      <c r="B27" s="80"/>
    </row>
    <row r="29" spans="1:2">
      <c r="A29" s="87" t="s">
        <v>72</v>
      </c>
    </row>
    <row r="30" spans="1:2">
      <c r="A30" s="84" t="s">
        <v>73</v>
      </c>
      <c r="B30" s="35">
        <f>'Benefit Calculations'!M37</f>
        <v>5907.5987867005551</v>
      </c>
    </row>
    <row r="31" spans="1:2">
      <c r="A31" s="84" t="s">
        <v>74</v>
      </c>
      <c r="B31" s="35">
        <f>'Benefit Calculations'!Q37</f>
        <v>1034.7986230050581</v>
      </c>
    </row>
    <row r="32" spans="1:2">
      <c r="B32" s="88"/>
    </row>
    <row r="33" spans="1:9">
      <c r="A33" s="87" t="s">
        <v>75</v>
      </c>
      <c r="B33" s="88"/>
    </row>
    <row r="34" spans="1:9">
      <c r="A34" s="84" t="s">
        <v>76</v>
      </c>
      <c r="B34" s="35">
        <f>$B$30+$B$31</f>
        <v>6942.3974097056134</v>
      </c>
    </row>
    <row r="35" spans="1:9">
      <c r="I35" s="89"/>
    </row>
    <row r="36" spans="1:9">
      <c r="A36" s="87" t="s">
        <v>77</v>
      </c>
    </row>
    <row r="37" spans="1:9">
      <c r="A37" s="84" t="s">
        <v>78</v>
      </c>
      <c r="B37" s="91">
        <f>'Benefit Calculations'!K37</f>
        <v>1.9896292693926307</v>
      </c>
    </row>
    <row r="38" spans="1:9">
      <c r="A38" s="84" t="s">
        <v>79</v>
      </c>
      <c r="B38" s="91">
        <f>'Benefit Calculations'!O37</f>
        <v>1.3735557606127877</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6.1861101537899997E-2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1.42219997942E-2</v>
      </c>
      <c r="F4" s="54">
        <v>2018</v>
      </c>
      <c r="G4" s="63">
        <f>'Inputs &amp; Outputs'!B22</f>
        <v>69291</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6.0070000588899997E-2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1.2985499575700001E-2</v>
      </c>
      <c r="F5" s="54">
        <f t="shared" ref="F5:F36" si="2">F4+1</f>
        <v>2019</v>
      </c>
      <c r="G5" s="63">
        <f>G4+G4*H5</f>
        <v>72527.04969133019</v>
      </c>
      <c r="H5" s="62">
        <f>$C$9</f>
        <v>4.6702308977070395E-2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75914.230375210027</v>
      </c>
      <c r="H6" s="62">
        <f t="shared" ref="H6:H11" si="7">$C$9</f>
        <v>4.6702308977070395E-2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79459.600217949584</v>
      </c>
      <c r="H7" s="62">
        <f t="shared" si="7"/>
        <v>4.6702308977070395E-2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83170.54701852276</v>
      </c>
      <c r="H8" s="62">
        <f t="shared" si="7"/>
        <v>4.6702308977070395E-2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4.6702308977070395E-2</v>
      </c>
      <c r="F9" s="54">
        <f t="shared" si="2"/>
        <v>2023</v>
      </c>
      <c r="G9" s="63">
        <f t="shared" si="6"/>
        <v>87054.803603173772</v>
      </c>
      <c r="H9" s="62">
        <f t="shared" si="7"/>
        <v>4.6702308977070395E-2</v>
      </c>
      <c r="I9" s="54">
        <f>IF(AND(F9&gt;='Inputs &amp; Outputs'!B$13,F9&lt;'Inputs &amp; Outputs'!B$13+'Inputs &amp; Outputs'!B$19),1,0)</f>
        <v>1</v>
      </c>
      <c r="J9" s="55">
        <f>I9*'Inputs &amp; Outputs'!B$16*'Benefit Calculations'!G9*('Benefit Calculations'!C$4-'Benefit Calculations'!C$5)</f>
        <v>299.37396738941413</v>
      </c>
      <c r="K9" s="71">
        <f t="shared" si="3"/>
        <v>8.5800930705620546E-2</v>
      </c>
      <c r="L9" s="56">
        <f>K9*'Assumed Values'!$C$8</f>
        <v>644.19338773779907</v>
      </c>
      <c r="M9" s="57">
        <f t="shared" si="0"/>
        <v>459.30098237181477</v>
      </c>
      <c r="N9" s="55">
        <f>I9*'Inputs &amp; Outputs'!B$16*'Benefit Calculations'!G9*('Benefit Calculations'!D$4-'Benefit Calculations'!D$5)</f>
        <v>206.67510465945384</v>
      </c>
      <c r="O9" s="71">
        <f t="shared" si="4"/>
        <v>5.923332776091509E-2</v>
      </c>
      <c r="P9" s="56">
        <f>ABS(O9*'Assumed Values'!$C$7)</f>
        <v>112.83948938454324</v>
      </c>
      <c r="Q9" s="57">
        <f t="shared" si="1"/>
        <v>80.452996431173432</v>
      </c>
      <c r="T9" s="68">
        <f t="shared" si="5"/>
        <v>7.7837231521247663E-2</v>
      </c>
      <c r="U9" s="69">
        <f>T9*'Assumed Values'!$D$8</f>
        <v>0</v>
      </c>
    </row>
    <row r="10" spans="2:21">
      <c r="B10" s="15" t="s">
        <v>99</v>
      </c>
      <c r="C10" s="53">
        <f>('Inputs &amp; Outputs'!B24/'Inputs &amp; Outputs'!B23)^(1/(2045-2020))-1</f>
        <v>8.1186978539735666E-3</v>
      </c>
      <c r="F10" s="54">
        <f t="shared" si="2"/>
        <v>2024</v>
      </c>
      <c r="G10" s="63">
        <f t="shared" si="6"/>
        <v>91120.463938987377</v>
      </c>
      <c r="H10" s="62">
        <f t="shared" si="7"/>
        <v>4.6702308977070395E-2</v>
      </c>
      <c r="I10" s="54">
        <f>IF(AND(F10&gt;='Inputs &amp; Outputs'!B$13,F10&lt;'Inputs &amp; Outputs'!B$13+'Inputs &amp; Outputs'!B$19),1,0)</f>
        <v>1</v>
      </c>
      <c r="J10" s="55">
        <f>I10*'Inputs &amp; Outputs'!B$16*'Benefit Calculations'!G10*('Benefit Calculations'!C$4-'Benefit Calculations'!C$5)</f>
        <v>313.35542291412594</v>
      </c>
      <c r="K10" s="71">
        <f t="shared" si="3"/>
        <v>8.9808032281954636E-2</v>
      </c>
      <c r="L10" s="56">
        <f>K10*'Assumed Values'!$C$8</f>
        <v>674.27870637291539</v>
      </c>
      <c r="M10" s="57">
        <f t="shared" si="0"/>
        <v>449.30037267664972</v>
      </c>
      <c r="N10" s="55">
        <f>I10*'Inputs &amp; Outputs'!B$16*'Benefit Calculations'!G10*('Benefit Calculations'!D$4-'Benefit Calculations'!D$5)</f>
        <v>216.32730925512803</v>
      </c>
      <c r="O10" s="71">
        <f t="shared" si="4"/>
        <v>6.1999660935745438E-2</v>
      </c>
      <c r="P10" s="56">
        <f>ABS(O10*'Assumed Values'!$C$7)</f>
        <v>118.10935408259506</v>
      </c>
      <c r="Q10" s="57">
        <f t="shared" si="1"/>
        <v>78.701249652928283</v>
      </c>
      <c r="T10" s="68">
        <f t="shared" si="5"/>
        <v>8.1472409957672742E-2</v>
      </c>
      <c r="U10" s="69">
        <f>T10*'Assumed Values'!$D$8</f>
        <v>0</v>
      </c>
    </row>
    <row r="11" spans="2:21">
      <c r="B11" s="15" t="s">
        <v>100</v>
      </c>
      <c r="C11" s="53">
        <f>('Inputs &amp; Outputs'!B24/'Inputs &amp; Outputs'!B22)^(1/(2045-2018))-1</f>
        <v>1.9508590723500197E-2</v>
      </c>
      <c r="F11" s="54">
        <f t="shared" si="2"/>
        <v>2025</v>
      </c>
      <c r="G11" s="63">
        <f>'Inputs &amp; Outputs'!$B$23</f>
        <v>95376</v>
      </c>
      <c r="H11" s="62">
        <f t="shared" si="7"/>
        <v>4.6702308977070395E-2</v>
      </c>
      <c r="I11" s="54">
        <f>IF(AND(F11&gt;='Inputs &amp; Outputs'!B$13,F11&lt;'Inputs &amp; Outputs'!B$13+'Inputs &amp; Outputs'!B$19),1,0)</f>
        <v>1</v>
      </c>
      <c r="J11" s="55">
        <f>I11*'Inputs &amp; Outputs'!B$16*'Benefit Calculations'!G11*('Benefit Calculations'!C$4-'Benefit Calculations'!C$5)</f>
        <v>327.98984469470213</v>
      </c>
      <c r="K11" s="71">
        <f t="shared" si="3"/>
        <v>9.4002274754209234E-2</v>
      </c>
      <c r="L11" s="56">
        <f>K11*'Assumed Values'!$C$8</f>
        <v>705.76907885460298</v>
      </c>
      <c r="M11" s="57">
        <f t="shared" si="0"/>
        <v>439.51751168682966</v>
      </c>
      <c r="N11" s="55">
        <f>I11*'Inputs &amp; Outputs'!B$16*'Benefit Calculations'!G11*('Benefit Calculations'!D$4-'Benefit Calculations'!D$5)</f>
        <v>226.43029409213932</v>
      </c>
      <c r="O11" s="71">
        <f t="shared" si="4"/>
        <v>6.4895188257240236E-2</v>
      </c>
      <c r="P11" s="56">
        <f>ABS(O11*'Assumed Values'!$C$7)</f>
        <v>123.62533363004265</v>
      </c>
      <c r="Q11" s="57">
        <f t="shared" si="1"/>
        <v>76.987644608505519</v>
      </c>
      <c r="T11" s="68">
        <f t="shared" si="5"/>
        <v>8.527735962062255E-2</v>
      </c>
      <c r="U11" s="69">
        <f>T11*'Assumed Values'!$D$8</f>
        <v>0</v>
      </c>
    </row>
    <row r="12" spans="2:21">
      <c r="C12" s="38"/>
      <c r="F12" s="54">
        <f t="shared" si="2"/>
        <v>2026</v>
      </c>
      <c r="G12" s="63">
        <f t="shared" si="6"/>
        <v>96150.328926520582</v>
      </c>
      <c r="H12" s="62">
        <f>$C$10</f>
        <v>8.1186978539735666E-3</v>
      </c>
      <c r="I12" s="54">
        <f>IF(AND(F12&gt;='Inputs &amp; Outputs'!B$13,F12&lt;'Inputs &amp; Outputs'!B$13+'Inputs &amp; Outputs'!B$19),1,0)</f>
        <v>1</v>
      </c>
      <c r="J12" s="55">
        <f>I12*'Inputs &amp; Outputs'!B$16*'Benefit Calculations'!G12*('Benefit Calculations'!C$4-'Benefit Calculations'!C$5)</f>
        <v>330.65269514295017</v>
      </c>
      <c r="K12" s="71">
        <f t="shared" si="3"/>
        <v>9.4765450820524871E-2</v>
      </c>
      <c r="L12" s="56">
        <f>K12*'Assumed Values'!$C$8</f>
        <v>711.49900476050072</v>
      </c>
      <c r="M12" s="57">
        <f t="shared" si="0"/>
        <v>414.09889865957507</v>
      </c>
      <c r="N12" s="55">
        <f>I12*'Inputs &amp; Outputs'!B$16*'Benefit Calculations'!G12*('Benefit Calculations'!D$4-'Benefit Calculations'!D$5)</f>
        <v>228.26861323485983</v>
      </c>
      <c r="O12" s="71">
        <f t="shared" si="4"/>
        <v>6.5422052682877513E-2</v>
      </c>
      <c r="P12" s="56">
        <f>ABS(O12*'Assumed Values'!$C$7)</f>
        <v>124.62901036088167</v>
      </c>
      <c r="Q12" s="57">
        <f t="shared" si="1"/>
        <v>72.535218722963634</v>
      </c>
      <c r="T12" s="68">
        <f t="shared" si="5"/>
        <v>8.5969700737167046E-2</v>
      </c>
      <c r="U12" s="69">
        <f>T12*'Assumed Values'!$D$8</f>
        <v>0</v>
      </c>
    </row>
    <row r="13" spans="2:21">
      <c r="C13" s="38"/>
      <c r="F13" s="54">
        <f t="shared" si="2"/>
        <v>2027</v>
      </c>
      <c r="G13" s="63">
        <f t="shared" si="6"/>
        <v>96930.944395635175</v>
      </c>
      <c r="H13" s="62">
        <f t="shared" ref="H13:H36" si="8">$C$10</f>
        <v>8.1186978539735666E-3</v>
      </c>
      <c r="I13" s="54">
        <f>IF(AND(F13&gt;='Inputs &amp; Outputs'!B$13,F13&lt;'Inputs &amp; Outputs'!B$13+'Inputs &amp; Outputs'!B$19),1,0)</f>
        <v>1</v>
      </c>
      <c r="J13" s="55">
        <f>I13*'Inputs &amp; Outputs'!B$16*'Benefit Calculations'!G13*('Benefit Calculations'!C$4-'Benefit Calculations'!C$5)</f>
        <v>333.33716446941776</v>
      </c>
      <c r="K13" s="71">
        <f t="shared" si="3"/>
        <v>9.5534822882732295E-2</v>
      </c>
      <c r="L13" s="56">
        <f>K13*'Assumed Values'!$C$8</f>
        <v>717.2754502035541</v>
      </c>
      <c r="M13" s="57">
        <f t="shared" si="0"/>
        <v>390.15032009294885</v>
      </c>
      <c r="N13" s="55">
        <f>I13*'Inputs &amp; Outputs'!B$16*'Benefit Calculations'!G13*('Benefit Calculations'!D$4-'Benefit Calculations'!D$5)</f>
        <v>230.12185713525915</v>
      </c>
      <c r="O13" s="71">
        <f t="shared" si="4"/>
        <v>6.5953194561596512E-2</v>
      </c>
      <c r="P13" s="56">
        <f>ABS(O13*'Assumed Values'!$C$7)</f>
        <v>125.64083563984136</v>
      </c>
      <c r="Q13" s="57">
        <f t="shared" si="1"/>
        <v>68.340289950978715</v>
      </c>
      <c r="T13" s="68">
        <f t="shared" si="5"/>
        <v>8.6667662762048611E-2</v>
      </c>
      <c r="U13" s="69">
        <f>T13*'Assumed Values'!$D$8</f>
        <v>0</v>
      </c>
    </row>
    <row r="14" spans="2:21">
      <c r="C14" s="38"/>
      <c r="F14" s="54">
        <f t="shared" si="2"/>
        <v>2028</v>
      </c>
      <c r="G14" s="63">
        <f t="shared" si="6"/>
        <v>97717.897445883646</v>
      </c>
      <c r="H14" s="62">
        <f t="shared" si="8"/>
        <v>8.1186978539735666E-3</v>
      </c>
      <c r="I14" s="54">
        <f>IF(AND(F14&gt;='Inputs &amp; Outputs'!B$13,F14&lt;'Inputs &amp; Outputs'!B$13+'Inputs &amp; Outputs'!B$19),1,0)</f>
        <v>1</v>
      </c>
      <c r="J14" s="55">
        <f>I14*'Inputs &amp; Outputs'!B$16*'Benefit Calculations'!G14*('Benefit Calculations'!C$4-'Benefit Calculations'!C$5)</f>
        <v>336.04342819124525</v>
      </c>
      <c r="K14" s="71">
        <f t="shared" si="3"/>
        <v>9.6310441244250075E-2</v>
      </c>
      <c r="L14" s="56">
        <f>K14*'Assumed Values'!$C$8</f>
        <v>723.09879286182957</v>
      </c>
      <c r="M14" s="57">
        <f t="shared" si="0"/>
        <v>367.58675949477998</v>
      </c>
      <c r="N14" s="55">
        <f>I14*'Inputs &amp; Outputs'!B$16*'Benefit Calculations'!G14*('Benefit Calculations'!D$4-'Benefit Calculations'!D$5)</f>
        <v>231.9901469629356</v>
      </c>
      <c r="O14" s="71">
        <f t="shared" si="4"/>
        <v>6.6488648620746452E-2</v>
      </c>
      <c r="P14" s="56">
        <f>ABS(O14*'Assumed Values'!$C$7)</f>
        <v>126.66087562252198</v>
      </c>
      <c r="Q14" s="57">
        <f t="shared" si="1"/>
        <v>64.387966463872587</v>
      </c>
      <c r="T14" s="68">
        <f t="shared" si="5"/>
        <v>8.7371291329723766E-2</v>
      </c>
      <c r="U14" s="69">
        <f>T14*'Assumed Values'!$D$8</f>
        <v>0</v>
      </c>
    </row>
    <row r="15" spans="2:21">
      <c r="C15" s="1"/>
      <c r="F15" s="54">
        <f t="shared" si="2"/>
        <v>2029</v>
      </c>
      <c r="G15" s="63">
        <f t="shared" si="6"/>
        <v>98511.239530172345</v>
      </c>
      <c r="H15" s="62">
        <f t="shared" si="8"/>
        <v>8.1186978539735666E-3</v>
      </c>
      <c r="I15" s="54">
        <f>IF(AND(F15&gt;='Inputs &amp; Outputs'!B$13,F15&lt;'Inputs &amp; Outputs'!B$13+'Inputs &amp; Outputs'!B$19),1,0)</f>
        <v>1</v>
      </c>
      <c r="J15" s="55">
        <f>I15*'Inputs &amp; Outputs'!B$16*'Benefit Calculations'!G15*('Benefit Calculations'!C$4-'Benefit Calculations'!C$5)</f>
        <v>338.77166325054344</v>
      </c>
      <c r="K15" s="71">
        <f t="shared" si="3"/>
        <v>9.7092356616895026E-2</v>
      </c>
      <c r="L15" s="56">
        <f>K15*'Assumed Values'!$C$8</f>
        <v>728.96941347964787</v>
      </c>
      <c r="M15" s="57">
        <f t="shared" si="0"/>
        <v>346.3281171310648</v>
      </c>
      <c r="N15" s="55">
        <f>I15*'Inputs &amp; Outputs'!B$16*'Benefit Calculations'!G15*('Benefit Calculations'!D$4-'Benefit Calculations'!D$5)</f>
        <v>233.8736048712266</v>
      </c>
      <c r="O15" s="71">
        <f t="shared" si="4"/>
        <v>6.7028449869617313E-2</v>
      </c>
      <c r="P15" s="56">
        <f>ABS(O15*'Assumed Values'!$C$7)</f>
        <v>127.68919700162098</v>
      </c>
      <c r="Q15" s="57">
        <f t="shared" si="1"/>
        <v>60.664217671985561</v>
      </c>
      <c r="T15" s="68">
        <f t="shared" si="5"/>
        <v>8.8080632445141291E-2</v>
      </c>
      <c r="U15" s="69">
        <f>T15*'Assumed Values'!$D$8</f>
        <v>0</v>
      </c>
    </row>
    <row r="16" spans="2:21">
      <c r="C16" s="1"/>
      <c r="F16" s="54">
        <f t="shared" si="2"/>
        <v>2030</v>
      </c>
      <c r="G16" s="63">
        <f t="shared" si="6"/>
        <v>99311.022519138234</v>
      </c>
      <c r="H16" s="62">
        <f t="shared" si="8"/>
        <v>8.1186978539735666E-3</v>
      </c>
      <c r="I16" s="54">
        <f>IF(AND(F16&gt;='Inputs &amp; Outputs'!B$13,F16&lt;'Inputs &amp; Outputs'!B$13+'Inputs &amp; Outputs'!B$19),1,0)</f>
        <v>1</v>
      </c>
      <c r="J16" s="55">
        <f>I16*'Inputs &amp; Outputs'!B$16*'Benefit Calculations'!G16*('Benefit Calculations'!C$4-'Benefit Calculations'!C$5)</f>
        <v>341.5220480259627</v>
      </c>
      <c r="K16" s="71">
        <f t="shared" si="3"/>
        <v>9.7880620124197848E-2</v>
      </c>
      <c r="L16" s="56">
        <f>K16*'Assumed Values'!$C$8</f>
        <v>734.8876958924775</v>
      </c>
      <c r="M16" s="57">
        <f t="shared" si="0"/>
        <v>326.2989256751286</v>
      </c>
      <c r="N16" s="55">
        <f>I16*'Inputs &amp; Outputs'!B$16*'Benefit Calculations'!G16*('Benefit Calculations'!D$4-'Benefit Calculations'!D$5)</f>
        <v>235.77235400519569</v>
      </c>
      <c r="O16" s="71">
        <f t="shared" si="4"/>
        <v>6.7572633601728951E-2</v>
      </c>
      <c r="P16" s="56">
        <f>ABS(O16*'Assumed Values'!$C$7)</f>
        <v>128.72586701129364</v>
      </c>
      <c r="Q16" s="57">
        <f t="shared" si="1"/>
        <v>57.155824416646823</v>
      </c>
      <c r="T16" s="68">
        <f t="shared" si="5"/>
        <v>8.8795732486750309E-2</v>
      </c>
      <c r="U16" s="69">
        <f>T16*'Assumed Values'!$D$8</f>
        <v>0</v>
      </c>
    </row>
    <row r="17" spans="3:21">
      <c r="C17" s="1"/>
      <c r="F17" s="54">
        <f t="shared" si="2"/>
        <v>2031</v>
      </c>
      <c r="G17" s="63">
        <f t="shared" si="6"/>
        <v>100117.29870454028</v>
      </c>
      <c r="H17" s="62">
        <f t="shared" si="8"/>
        <v>8.1186978539735666E-3</v>
      </c>
      <c r="I17" s="54">
        <f>IF(AND(F17&gt;='Inputs &amp; Outputs'!B$13,F17&lt;'Inputs &amp; Outputs'!B$13+'Inputs &amp; Outputs'!B$19),1,0)</f>
        <v>1</v>
      </c>
      <c r="J17" s="55">
        <f>I17*'Inputs &amp; Outputs'!B$16*'Benefit Calculations'!G17*('Benefit Calculations'!C$4-'Benefit Calculations'!C$5)</f>
        <v>344.29476234435572</v>
      </c>
      <c r="K17" s="71">
        <f t="shared" si="3"/>
        <v>9.8675283304745773E-2</v>
      </c>
      <c r="L17" s="56">
        <f>K17*'Assumed Values'!$C$8</f>
        <v>740.85402705203126</v>
      </c>
      <c r="M17" s="57">
        <f t="shared" si="0"/>
        <v>307.42808230164587</v>
      </c>
      <c r="N17" s="55">
        <f>I17*'Inputs &amp; Outputs'!B$16*'Benefit Calculations'!G17*('Benefit Calculations'!D$4-'Benefit Calculations'!D$5)</f>
        <v>237.68651850968396</v>
      </c>
      <c r="O17" s="71">
        <f t="shared" si="4"/>
        <v>6.8121235397138657E-2</v>
      </c>
      <c r="P17" s="56">
        <f>ABS(O17*'Assumed Values'!$C$7)</f>
        <v>129.77095343154915</v>
      </c>
      <c r="Q17" s="57">
        <f t="shared" si="1"/>
        <v>53.850332042691917</v>
      </c>
      <c r="T17" s="68">
        <f t="shared" si="5"/>
        <v>8.9516638209532484E-2</v>
      </c>
      <c r="U17" s="69">
        <f>T17*'Assumed Values'!$D$8</f>
        <v>0</v>
      </c>
    </row>
    <row r="18" spans="3:21">
      <c r="F18" s="54">
        <f t="shared" si="2"/>
        <v>2032</v>
      </c>
      <c r="G18" s="63">
        <f t="shared" si="6"/>
        <v>100930.12080267846</v>
      </c>
      <c r="H18" s="62">
        <f t="shared" si="8"/>
        <v>8.1186978539735666E-3</v>
      </c>
      <c r="I18" s="54">
        <f>IF(AND(F18&gt;='Inputs &amp; Outputs'!B$13,F18&lt;'Inputs &amp; Outputs'!B$13+'Inputs &amp; Outputs'!B$19),1,0)</f>
        <v>1</v>
      </c>
      <c r="J18" s="55">
        <f>I18*'Inputs &amp; Outputs'!B$16*'Benefit Calculations'!G18*('Benefit Calculations'!C$4-'Benefit Calculations'!C$5)</f>
        <v>347.08998749253516</v>
      </c>
      <c r="K18" s="71">
        <f t="shared" si="3"/>
        <v>9.9476398115552242E-2</v>
      </c>
      <c r="L18" s="56">
        <f>K18*'Assumed Values'!$C$8</f>
        <v>746.86879705156628</v>
      </c>
      <c r="M18" s="57">
        <f t="shared" si="0"/>
        <v>289.6485962744668</v>
      </c>
      <c r="N18" s="55">
        <f>I18*'Inputs &amp; Outputs'!B$16*'Benefit Calculations'!G18*('Benefit Calculations'!D$4-'Benefit Calculations'!D$5)</f>
        <v>239.61622353742695</v>
      </c>
      <c r="O18" s="71">
        <f t="shared" si="4"/>
        <v>6.8674291124767417E-2</v>
      </c>
      <c r="P18" s="56">
        <f>ABS(O18*'Assumed Values'!$C$7)</f>
        <v>130.82452459268194</v>
      </c>
      <c r="Q18" s="57">
        <f t="shared" si="1"/>
        <v>50.736006184937082</v>
      </c>
      <c r="T18" s="68">
        <f t="shared" si="5"/>
        <v>9.0243396748059132E-2</v>
      </c>
      <c r="U18" s="69">
        <f>T18*'Assumed Values'!$D$8</f>
        <v>0</v>
      </c>
    </row>
    <row r="19" spans="3:21">
      <c r="F19" s="54">
        <f t="shared" si="2"/>
        <v>2033</v>
      </c>
      <c r="G19" s="63">
        <f t="shared" si="6"/>
        <v>101749.54195784045</v>
      </c>
      <c r="H19" s="62">
        <f t="shared" si="8"/>
        <v>8.1186978539735666E-3</v>
      </c>
      <c r="I19" s="54">
        <f>IF(AND(F19&gt;='Inputs &amp; Outputs'!B$13,F19&lt;'Inputs &amp; Outputs'!B$13+'Inputs &amp; Outputs'!B$19),1,0)</f>
        <v>1</v>
      </c>
      <c r="J19" s="55">
        <f>I19*'Inputs &amp; Outputs'!B$16*'Benefit Calculations'!G19*('Benefit Calculations'!C$4-'Benefit Calculations'!C$5)</f>
        <v>349.90790622912652</v>
      </c>
      <c r="K19" s="71">
        <f t="shared" si="3"/>
        <v>0.100284016935454</v>
      </c>
      <c r="L19" s="56">
        <f>K19*'Assumed Values'!$C$8</f>
        <v>752.93239915138861</v>
      </c>
      <c r="M19" s="57">
        <f t="shared" si="0"/>
        <v>272.89735113219319</v>
      </c>
      <c r="N19" s="55">
        <f>I19*'Inputs &amp; Outputs'!B$16*'Benefit Calculations'!G19*('Benefit Calculations'!D$4-'Benefit Calculations'!D$5)</f>
        <v>241.56159525723754</v>
      </c>
      <c r="O19" s="71">
        <f t="shared" si="4"/>
        <v>6.9231836944745231E-2</v>
      </c>
      <c r="P19" s="56">
        <f>ABS(O19*'Assumed Values'!$C$7)</f>
        <v>131.88664937973968</v>
      </c>
      <c r="Q19" s="57">
        <f t="shared" si="1"/>
        <v>47.801791111654133</v>
      </c>
      <c r="T19" s="68">
        <f t="shared" si="5"/>
        <v>9.0976055619572907E-2</v>
      </c>
      <c r="U19" s="69">
        <f>T19*'Assumed Values'!$D$8</f>
        <v>0</v>
      </c>
    </row>
    <row r="20" spans="3:21">
      <c r="F20" s="54">
        <f t="shared" si="2"/>
        <v>2034</v>
      </c>
      <c r="G20" s="63">
        <f t="shared" si="6"/>
        <v>102575.61574577636</v>
      </c>
      <c r="H20" s="62">
        <f t="shared" si="8"/>
        <v>8.1186978539735666E-3</v>
      </c>
      <c r="I20" s="54">
        <f>IF(AND(F20&gt;='Inputs &amp; Outputs'!B$13,F20&lt;'Inputs &amp; Outputs'!B$13+'Inputs &amp; Outputs'!B$19),1,0)</f>
        <v>1</v>
      </c>
      <c r="J20" s="55">
        <f>I20*'Inputs &amp; Outputs'!B$16*'Benefit Calculations'!G20*('Benefit Calculations'!C$4-'Benefit Calculations'!C$5)</f>
        <v>352.74870279651731</v>
      </c>
      <c r="K20" s="71">
        <f t="shared" si="3"/>
        <v>0.10109819256853571</v>
      </c>
      <c r="L20" s="56">
        <f>K20*'Assumed Values'!$C$8</f>
        <v>759.04522980456613</v>
      </c>
      <c r="M20" s="57">
        <f t="shared" si="0"/>
        <v>257.11488062727591</v>
      </c>
      <c r="N20" s="55">
        <f>I20*'Inputs &amp; Outputs'!B$16*'Benefit Calculations'!G20*('Benefit Calculations'!D$4-'Benefit Calculations'!D$5)</f>
        <v>243.5227608622549</v>
      </c>
      <c r="O20" s="71">
        <f t="shared" si="4"/>
        <v>6.9793909310775185E-2</v>
      </c>
      <c r="P20" s="56">
        <f>ABS(O20*'Assumed Values'!$C$7)</f>
        <v>132.95739723702673</v>
      </c>
      <c r="Q20" s="57">
        <f t="shared" si="1"/>
        <v>45.037270477166743</v>
      </c>
      <c r="T20" s="68">
        <f t="shared" si="5"/>
        <v>9.1714662727094498E-2</v>
      </c>
      <c r="U20" s="69">
        <f>T20*'Assumed Values'!$D$8</f>
        <v>0</v>
      </c>
    </row>
    <row r="21" spans="3:21">
      <c r="F21" s="54">
        <f t="shared" si="2"/>
        <v>2035</v>
      </c>
      <c r="G21" s="63">
        <f t="shared" si="6"/>
        <v>103408.39617720162</v>
      </c>
      <c r="H21" s="62">
        <f t="shared" si="8"/>
        <v>8.1186978539735666E-3</v>
      </c>
      <c r="I21" s="54">
        <f>IF(AND(F21&gt;='Inputs &amp; Outputs'!B$13,F21&lt;'Inputs &amp; Outputs'!B$13+'Inputs &amp; Outputs'!B$19),1,0)</f>
        <v>1</v>
      </c>
      <c r="J21" s="55">
        <f>I21*'Inputs &amp; Outputs'!B$16*'Benefit Calculations'!G21*('Benefit Calculations'!C$4-'Benefit Calculations'!C$5)</f>
        <v>355.61256293290336</v>
      </c>
      <c r="K21" s="71">
        <f t="shared" si="3"/>
        <v>0.10191897824758249</v>
      </c>
      <c r="L21" s="56">
        <f>K21*'Assumed Values'!$C$8</f>
        <v>765.20768868284938</v>
      </c>
      <c r="M21" s="57">
        <f t="shared" si="0"/>
        <v>242.24515762322361</v>
      </c>
      <c r="N21" s="55">
        <f>I21*'Inputs &amp; Outputs'!B$16*'Benefit Calculations'!G21*('Benefit Calculations'!D$4-'Benefit Calculations'!D$5)</f>
        <v>245.49984857826101</v>
      </c>
      <c r="O21" s="71">
        <f t="shared" si="4"/>
        <v>7.0360544972516995E-2</v>
      </c>
      <c r="P21" s="56">
        <f>ABS(O21*'Assumed Values'!$C$7)</f>
        <v>134.03683817264488</v>
      </c>
      <c r="Q21" s="57">
        <f t="shared" si="1"/>
        <v>42.432630344241623</v>
      </c>
      <c r="T21" s="68">
        <f t="shared" si="5"/>
        <v>9.2459266362554873E-2</v>
      </c>
      <c r="U21" s="69">
        <f>T21*'Assumed Values'!$D$8</f>
        <v>0</v>
      </c>
    </row>
    <row r="22" spans="3:21">
      <c r="F22" s="54">
        <f t="shared" si="2"/>
        <v>2036</v>
      </c>
      <c r="G22" s="63">
        <f t="shared" si="6"/>
        <v>104247.93770132831</v>
      </c>
      <c r="H22" s="62">
        <f t="shared" si="8"/>
        <v>8.1186978539735666E-3</v>
      </c>
      <c r="I22" s="54">
        <f>IF(AND(F22&gt;='Inputs &amp; Outputs'!B$13,F22&lt;'Inputs &amp; Outputs'!B$13+'Inputs &amp; Outputs'!B$19),1,0)</f>
        <v>1</v>
      </c>
      <c r="J22" s="55">
        <f>I22*'Inputs &amp; Outputs'!B$16*'Benefit Calculations'!G22*('Benefit Calculations'!C$4-'Benefit Calculations'!C$5)</f>
        <v>358.4996738844327</v>
      </c>
      <c r="K22" s="71">
        <f t="shared" si="3"/>
        <v>0.1027464276375603</v>
      </c>
      <c r="L22" s="56">
        <f>K22*'Assumed Values'!$C$8</f>
        <v>771.42017870280267</v>
      </c>
      <c r="M22" s="57">
        <f t="shared" si="0"/>
        <v>228.23539520051838</v>
      </c>
      <c r="N22" s="55">
        <f>I22*'Inputs &amp; Outputs'!B$16*'Benefit Calculations'!G22*('Benefit Calculations'!D$4-'Benefit Calculations'!D$5)</f>
        <v>247.49298767206412</v>
      </c>
      <c r="O22" s="71">
        <f t="shared" si="4"/>
        <v>7.0931780977989772E-2</v>
      </c>
      <c r="P22" s="56">
        <f>ABS(O22*'Assumed Values'!$C$7)</f>
        <v>135.12504276307052</v>
      </c>
      <c r="Q22" s="57">
        <f t="shared" si="1"/>
        <v>39.978624345005485</v>
      </c>
      <c r="T22" s="68">
        <f t="shared" si="5"/>
        <v>9.320991520995249E-2</v>
      </c>
      <c r="U22" s="69">
        <f>T22*'Assumed Values'!$D$8</f>
        <v>0</v>
      </c>
    </row>
    <row r="23" spans="3:21">
      <c r="F23" s="54">
        <f t="shared" si="2"/>
        <v>2037</v>
      </c>
      <c r="G23" s="63">
        <f t="shared" si="6"/>
        <v>105094.29520942525</v>
      </c>
      <c r="H23" s="62">
        <f t="shared" si="8"/>
        <v>8.1186978539735666E-3</v>
      </c>
      <c r="I23" s="54">
        <f>IF(AND(F23&gt;='Inputs &amp; Outputs'!B$13,F23&lt;'Inputs &amp; Outputs'!B$13+'Inputs &amp; Outputs'!B$19),1,0)</f>
        <v>1</v>
      </c>
      <c r="J23" s="55">
        <f>I23*'Inputs &amp; Outputs'!B$16*'Benefit Calculations'!G23*('Benefit Calculations'!C$4-'Benefit Calculations'!C$5)</f>
        <v>361.41022441744849</v>
      </c>
      <c r="K23" s="71">
        <f t="shared" si="3"/>
        <v>0.10358059483912481</v>
      </c>
      <c r="L23" s="56">
        <f>K23*'Assumed Values'!$C$8</f>
        <v>777.68310605214901</v>
      </c>
      <c r="M23" s="57">
        <f t="shared" si="0"/>
        <v>215.03585926517161</v>
      </c>
      <c r="N23" s="55">
        <f>I23*'Inputs &amp; Outputs'!B$16*'Benefit Calculations'!G23*('Benefit Calculations'!D$4-'Benefit Calculations'!D$5)</f>
        <v>249.50230845995083</v>
      </c>
      <c r="O23" s="71">
        <f t="shared" si="4"/>
        <v>7.1507654675994306E-2</v>
      </c>
      <c r="P23" s="56">
        <f>ABS(O23*'Assumed Values'!$C$7)</f>
        <v>136.22208215776917</v>
      </c>
      <c r="Q23" s="57">
        <f t="shared" si="1"/>
        <v>37.66654085671037</v>
      </c>
      <c r="T23" s="68">
        <f t="shared" si="5"/>
        <v>9.3966658348536611E-2</v>
      </c>
      <c r="U23" s="69">
        <f>T23*'Assumed Values'!$D$8</f>
        <v>0</v>
      </c>
    </row>
    <row r="24" spans="3:21">
      <c r="F24" s="54">
        <f t="shared" si="2"/>
        <v>2038</v>
      </c>
      <c r="G24" s="63">
        <f t="shared" si="6"/>
        <v>105947.52403840687</v>
      </c>
      <c r="H24" s="62">
        <f t="shared" si="8"/>
        <v>8.1186978539735666E-3</v>
      </c>
      <c r="I24" s="54">
        <f>IF(AND(F24&gt;='Inputs &amp; Outputs'!B$13,F24&lt;'Inputs &amp; Outputs'!B$13+'Inputs &amp; Outputs'!B$19),1,0)</f>
        <v>1</v>
      </c>
      <c r="J24" s="55">
        <f>I24*'Inputs &amp; Outputs'!B$16*'Benefit Calculations'!G24*('Benefit Calculations'!C$4-'Benefit Calculations'!C$5)</f>
        <v>364.34440483083057</v>
      </c>
      <c r="K24" s="71">
        <f t="shared" si="3"/>
        <v>0.10442153439215852</v>
      </c>
      <c r="L24" s="56">
        <f>K24*'Assumed Values'!$C$8</f>
        <v>783.99688021632619</v>
      </c>
      <c r="M24" s="57">
        <f t="shared" si="0"/>
        <v>202.59969199468708</v>
      </c>
      <c r="N24" s="55">
        <f>I24*'Inputs &amp; Outputs'!B$16*'Benefit Calculations'!G24*('Benefit Calculations'!D$4-'Benefit Calculations'!D$5)</f>
        <v>251.52794231620609</v>
      </c>
      <c r="O24" s="71">
        <f t="shared" si="4"/>
        <v>7.2088203718554983E-2</v>
      </c>
      <c r="P24" s="56">
        <f>ABS(O24*'Assumed Values'!$C$7)</f>
        <v>137.32802808384724</v>
      </c>
      <c r="Q24" s="57">
        <f t="shared" si="1"/>
        <v>35.48817207582276</v>
      </c>
      <c r="T24" s="68">
        <f t="shared" si="5"/>
        <v>9.4729545256015943E-2</v>
      </c>
      <c r="U24" s="69">
        <f>T24*'Assumed Values'!$D$8</f>
        <v>0</v>
      </c>
    </row>
    <row r="25" spans="3:21">
      <c r="F25" s="54">
        <f t="shared" si="2"/>
        <v>2039</v>
      </c>
      <c r="G25" s="63">
        <f t="shared" si="6"/>
        <v>106807.6799744513</v>
      </c>
      <c r="H25" s="62">
        <f t="shared" si="8"/>
        <v>8.1186978539735666E-3</v>
      </c>
      <c r="I25" s="54">
        <f>IF(AND(F25&gt;='Inputs &amp; Outputs'!B$13,F25&lt;'Inputs &amp; Outputs'!B$13+'Inputs &amp; Outputs'!B$19),1,0)</f>
        <v>1</v>
      </c>
      <c r="J25" s="55">
        <f>I25*'Inputs &amp; Outputs'!B$16*'Benefit Calculations'!G25*('Benefit Calculations'!C$4-'Benefit Calculations'!C$5)</f>
        <v>367.30240696843788</v>
      </c>
      <c r="K25" s="71">
        <f t="shared" si="3"/>
        <v>0.10526930127933677</v>
      </c>
      <c r="L25" s="56">
        <f>K25*'Assumed Values'!$C$8</f>
        <v>790.36191400526047</v>
      </c>
      <c r="M25" s="57">
        <f t="shared" si="0"/>
        <v>190.88274549467295</v>
      </c>
      <c r="N25" s="55">
        <f>I25*'Inputs &amp; Outputs'!B$16*'Benefit Calculations'!G25*('Benefit Calculations'!D$4-'Benefit Calculations'!D$5)</f>
        <v>253.57002168170303</v>
      </c>
      <c r="O25" s="71">
        <f t="shared" si="4"/>
        <v>7.2673466063381612E-2</v>
      </c>
      <c r="P25" s="56">
        <f>ABS(O25*'Assumed Values'!$C$7)</f>
        <v>138.44295285074196</v>
      </c>
      <c r="Q25" s="57">
        <f t="shared" si="1"/>
        <v>33.43578488065063</v>
      </c>
      <c r="T25" s="68">
        <f t="shared" si="5"/>
        <v>9.5498625811793844E-2</v>
      </c>
      <c r="U25" s="69">
        <f>T25*'Assumed Values'!$D$8</f>
        <v>0</v>
      </c>
    </row>
    <row r="26" spans="3:21">
      <c r="F26" s="54">
        <f t="shared" si="2"/>
        <v>2040</v>
      </c>
      <c r="G26" s="63">
        <f t="shared" si="6"/>
        <v>107674.81925664777</v>
      </c>
      <c r="H26" s="62">
        <f t="shared" si="8"/>
        <v>8.1186978539735666E-3</v>
      </c>
      <c r="I26" s="54">
        <f>IF(AND(F26&gt;='Inputs &amp; Outputs'!B$13,F26&lt;'Inputs &amp; Outputs'!B$13+'Inputs &amp; Outputs'!B$19),1,0)</f>
        <v>1</v>
      </c>
      <c r="J26" s="55">
        <f>I26*'Inputs &amp; Outputs'!B$16*'Benefit Calculations'!G26*('Benefit Calculations'!C$4-'Benefit Calculations'!C$5)</f>
        <v>370.28442423165183</v>
      </c>
      <c r="K26" s="71">
        <f t="shared" si="3"/>
        <v>0.1061239509297226</v>
      </c>
      <c r="L26" s="56">
        <f>K26*'Assumed Values'!$C$8</f>
        <v>796.77862358035725</v>
      </c>
      <c r="M26" s="57">
        <f t="shared" si="0"/>
        <v>179.84342507558981</v>
      </c>
      <c r="N26" s="55">
        <f>I26*'Inputs &amp; Outputs'!B$16*'Benefit Calculations'!G26*('Benefit Calculations'!D$4-'Benefit Calculations'!D$5)</f>
        <v>255.6286800725623</v>
      </c>
      <c r="O26" s="71">
        <f t="shared" si="4"/>
        <v>7.3263479976351215E-2</v>
      </c>
      <c r="P26" s="56">
        <f>ABS(O26*'Assumed Values'!$C$7)</f>
        <v>139.56692935494905</v>
      </c>
      <c r="Q26" s="57">
        <f t="shared" si="1"/>
        <v>31.502093379072051</v>
      </c>
      <c r="T26" s="68">
        <f t="shared" si="5"/>
        <v>9.6273950300229477E-2</v>
      </c>
      <c r="U26" s="69">
        <f>T26*'Assumed Values'!$D$8</f>
        <v>0</v>
      </c>
    </row>
    <row r="27" spans="3:21">
      <c r="F27" s="54">
        <f t="shared" si="2"/>
        <v>2041</v>
      </c>
      <c r="G27" s="63">
        <f t="shared" si="6"/>
        <v>108548.99858067371</v>
      </c>
      <c r="H27" s="62">
        <f t="shared" si="8"/>
        <v>8.1186978539735666E-3</v>
      </c>
      <c r="I27" s="54">
        <f>IF(AND(F27&gt;='Inputs &amp; Outputs'!B$13,F27&lt;'Inputs &amp; Outputs'!B$13+'Inputs &amp; Outputs'!B$19),1,0)</f>
        <v>1</v>
      </c>
      <c r="J27" s="55">
        <f>I27*'Inputs &amp; Outputs'!B$16*'Benefit Calculations'!G27*('Benefit Calculations'!C$4-'Benefit Calculations'!C$5)</f>
        <v>373.29065159202122</v>
      </c>
      <c r="K27" s="71">
        <f t="shared" si="3"/>
        <v>0.10698553922239094</v>
      </c>
      <c r="L27" s="56">
        <f>K27*'Assumed Values'!$C$8</f>
        <v>803.24742848171115</v>
      </c>
      <c r="M27" s="57">
        <f t="shared" si="0"/>
        <v>169.44254159327312</v>
      </c>
      <c r="N27" s="55">
        <f>I27*'Inputs &amp; Outputs'!B$16*'Benefit Calculations'!G27*('Benefit Calculations'!D$4-'Benefit Calculations'!D$5)</f>
        <v>257.70405208888155</v>
      </c>
      <c r="O27" s="71">
        <f t="shared" si="4"/>
        <v>7.3858284034009861E-2</v>
      </c>
      <c r="P27" s="56">
        <f>ABS(O27*'Assumed Values'!$C$7)</f>
        <v>140.70003108478878</v>
      </c>
      <c r="Q27" s="57">
        <f t="shared" si="1"/>
        <v>29.680233043910658</v>
      </c>
      <c r="T27" s="68">
        <f t="shared" si="5"/>
        <v>9.7055569413925527E-2</v>
      </c>
      <c r="U27" s="69">
        <f>T27*'Assumed Values'!$D$8</f>
        <v>0</v>
      </c>
    </row>
    <row r="28" spans="3:21">
      <c r="F28" s="54">
        <f t="shared" si="2"/>
        <v>2042</v>
      </c>
      <c r="G28" s="63">
        <f t="shared" si="6"/>
        <v>109430.2751025016</v>
      </c>
      <c r="H28" s="62">
        <f t="shared" si="8"/>
        <v>8.1186978539735666E-3</v>
      </c>
      <c r="I28" s="54">
        <f>IF(AND(F28&gt;='Inputs &amp; Outputs'!B$13,F28&lt;'Inputs &amp; Outputs'!B$13+'Inputs &amp; Outputs'!B$19),1,0)</f>
        <v>1</v>
      </c>
      <c r="J28" s="55">
        <f>I28*'Inputs &amp; Outputs'!B$16*'Benefit Calculations'!G28*('Benefit Calculations'!C$4-'Benefit Calculations'!C$5)</f>
        <v>376.32128560400974</v>
      </c>
      <c r="K28" s="71">
        <f t="shared" si="3"/>
        <v>0.10785412249008197</v>
      </c>
      <c r="L28" s="56">
        <f>K28*'Assumed Values'!$C$8</f>
        <v>809.76875165553543</v>
      </c>
      <c r="M28" s="57">
        <f t="shared" si="0"/>
        <v>159.64317232904511</v>
      </c>
      <c r="N28" s="55">
        <f>I28*'Inputs &amp; Outputs'!B$16*'Benefit Calculations'!G28*('Benefit Calculations'!D$4-'Benefit Calculations'!D$5)</f>
        <v>259.79627342353581</v>
      </c>
      <c r="O28" s="71">
        <f t="shared" si="4"/>
        <v>7.4457917126094939E-2</v>
      </c>
      <c r="P28" s="56">
        <f>ABS(O28*'Assumed Values'!$C$7)</f>
        <v>141.84233212521085</v>
      </c>
      <c r="Q28" s="57">
        <f t="shared" si="1"/>
        <v>27.963736344139893</v>
      </c>
      <c r="T28" s="68">
        <f t="shared" si="5"/>
        <v>9.7843534257042522E-2</v>
      </c>
      <c r="U28" s="69">
        <f>T28*'Assumed Values'!$D$8</f>
        <v>0</v>
      </c>
    </row>
    <row r="29" spans="3:21">
      <c r="F29" s="54">
        <f t="shared" si="2"/>
        <v>2043</v>
      </c>
      <c r="G29" s="63">
        <f t="shared" si="6"/>
        <v>110318.70644213603</v>
      </c>
      <c r="H29" s="62">
        <f t="shared" si="8"/>
        <v>8.1186978539735666E-3</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111214.35068738094</v>
      </c>
      <c r="H30" s="62">
        <f t="shared" si="8"/>
        <v>8.1186978539735666E-3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116743</v>
      </c>
      <c r="H31" s="62">
        <f t="shared" si="8"/>
        <v>8.1186978539735666E-3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117690.80114356644</v>
      </c>
      <c r="H32" s="62">
        <f t="shared" si="8"/>
        <v>8.1186978539735666E-3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118646.29719824313</v>
      </c>
      <c r="H33" s="62">
        <f t="shared" si="8"/>
        <v>8.1186978539735666E-3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119609.55063668842</v>
      </c>
      <c r="H34" s="62">
        <f t="shared" si="8"/>
        <v>8.1186978539735666E-3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120580.62443875725</v>
      </c>
      <c r="H35" s="62">
        <f t="shared" si="8"/>
        <v>8.1186978539735666E-3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121559.58209561899</v>
      </c>
      <c r="H36" s="62">
        <f t="shared" si="8"/>
        <v>8.1186978539735666E-3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6942.1532274026313</v>
      </c>
      <c r="K37" s="55">
        <f t="shared" ref="K37:Q37" si="9">SUM(K4:K36)</f>
        <v>1.9896292693926307</v>
      </c>
      <c r="L37" s="58">
        <f t="shared" si="9"/>
        <v>14938.136554599871</v>
      </c>
      <c r="M37" s="59">
        <f t="shared" si="9"/>
        <v>5907.5987867005551</v>
      </c>
      <c r="N37" s="55">
        <f t="shared" si="9"/>
        <v>4792.5684966759663</v>
      </c>
      <c r="O37" s="55">
        <f t="shared" si="9"/>
        <v>1.3735557606127877</v>
      </c>
      <c r="P37" s="55">
        <f t="shared" si="9"/>
        <v>2616.6237239673605</v>
      </c>
      <c r="Q37" s="59">
        <f t="shared" si="9"/>
        <v>1034.7986230050581</v>
      </c>
      <c r="T37" s="68">
        <f>SUM(T4:T36)</f>
        <v>1.8049598391246844</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21F0A-CEFC-4DFE-A8E2-34D94FF6ABD8}"/>
</file>

<file path=customXml/itemProps2.xml><?xml version="1.0" encoding="utf-8"?>
<ds:datastoreItem xmlns:ds="http://schemas.openxmlformats.org/officeDocument/2006/customXml" ds:itemID="{6BECA174-60B3-440D-857A-44F18C0BF428}"/>
</file>

<file path=customXml/itemProps3.xml><?xml version="1.0" encoding="utf-8"?>
<ds:datastoreItem xmlns:ds="http://schemas.openxmlformats.org/officeDocument/2006/customXml" ds:itemID="{ED57BD6A-6474-4CC7-9453-0F6A20C136E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