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4562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<sst xmlns="http://schemas.openxmlformats.org/spreadsheetml/2006/main" count="262" uniqueCount="130">
  <si>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</si>
  <si>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</si>
  <si>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</si>
  <si>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</si>
  <si>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</si>
  <si>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</si>
  <si>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</si>
  <si>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</si>
  <si>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</si>
  <si>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</si>
  <si>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</si>
  <si>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</si>
  <si>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</si>
  <si>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</si>
  <si>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</si>
  <si>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</si>
  <si>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</si>
  <si>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</si>
  <si>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</si>
  <si>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</si>
  <si>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</si>
  <si>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</si>
  <si>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</si>
  <si>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</si>
  <si>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</si>
  <si>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</si>
  <si>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</si>
  <si>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</si>
  <si>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</si>
  <si>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</si>
  <si>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</si>
  <si>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</si>
  <si>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</si>
  <si>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</si>
  <si>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</si>
  <si>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</si>
  <si>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</si>
  <si>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</si>
  <si>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</si>
  <si>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</si>
  <si>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</si>
  <si>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</si>
  <si>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</si>
  <si>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</si>
  <si>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</si>
  <si>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</si>
  <si>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</si>
  <si>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</si>
  <si>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</si>
  <si>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</si>
  <si>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</si>
  <si>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</si>
  <si>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</si>
  <si>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</si>
  <si>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</si>
  <si>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</si>
  <si>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</si>
  <si>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</si>
  <si>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</si>
  <si>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</si>
  <si>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</si>
  <si>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</si>
  <si>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</si>
  <si>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</si>
  <si>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</si>
  <si>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</si>
  <si>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</si>
  <si>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</si>
  <si>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</si>
  <si>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</si>
  <si>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</si>
  <si>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</si>
  <si>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</si>
  <si>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</si>
  <si>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</si>
  <si>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</si>
  <si>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</si>
  <si>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</si>
  <si>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</si>
  <si>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</si>
  <si>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</si>
  <si>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</si>
  <si>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</si>
  <si>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</si>
  <si>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</si>
  <si>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</si>
  <si>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</si>
  <si>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</si>
  <si>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</si>
  <si>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</si>
  <si>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</si>
  <si>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</si>
  <si>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</si>
  <si>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</si>
  <si>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</si>
  <si>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</si>
  <si>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</si>
  <si>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</si>
  <si>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</si>
  <si>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</si>
  <si>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</si>
  <si>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</si>
  <si>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</si>
  <si>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</si>
  <si>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</si>
  <si>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</si>
  <si>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</si>
  <si>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</si>
  <si>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</si>
  <si>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</si>
  <si>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</si>
  <si>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</si>
  <si>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</si>
  <si>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</si>
  <si>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</si>
  <si>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</si>
  <si>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</si>
  <si>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</si>
  <si>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</si>
  <si>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</si>
  <si>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</si>
  <si>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</si>
  <si>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</si>
  <si>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</si>
  <si>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</si>
  <si>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</si>
  <si>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</si>
  <si>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</si>
  <si>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</si>
  <si>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Texas/Market/Lee/Decker Intersection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</si>
</sst>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B16" sqref="B16"/>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121</v>
      </c>
    </row>
    <row r="15" spans="1:5" x14ac:dyDescent="0.25">
      <c r="A15" s="106" t="s">
        <v>87</v>
      </c>
      <c r="B15" s="57" t="s">
        <v>76</v>
      </c>
    </row>
    <row r="16" spans="1:5" x14ac:dyDescent="0.25">
      <c r="A16" s="106" t="s">
        <v>88</v>
      </c>
      <c r="B16" s="57">
        <v>1.08</v>
      </c>
    </row>
    <row r="17" spans="1:3" x14ac:dyDescent="0.25">
      <c r="A17" s="107" t="s">
        <v>95</v>
      </c>
      <c r="B17" s="57">
        <v>21</v>
      </c>
    </row>
    <row r="18" spans="1:3" x14ac:dyDescent="0.25">
      <c r="A18" s="107" t="s">
        <v>96</v>
      </c>
      <c r="B18" s="57">
        <v>30</v>
      </c>
    </row>
    <row r="19" spans="1:3" x14ac:dyDescent="0.25">
      <c r="A19" s="96" t="s">
        <v>97</v>
      </c>
      <c r="B19" s="97">
        <f>VLOOKUP(B14,'Service Life'!C6:D8,2,FALSE)</f>
        <v>20</v>
      </c>
    </row>
    <row r="21" spans="1:3" x14ac:dyDescent="0.25">
      <c r="A21" s="102" t="s">
        <v>89</v>
      </c>
    </row>
    <row r="22" spans="1:3" ht="20.25" customHeight="1" x14ac:dyDescent="0.25">
      <c r="A22" s="107" t="s">
        <v>90</v>
      </c>
      <c r="B22" s="119">
        <v>11901</v>
      </c>
    </row>
    <row r="23" spans="1:3" ht="30" x14ac:dyDescent="0.25">
      <c r="A23" s="118" t="s">
        <v>101</v>
      </c>
      <c r="B23" s="120">
        <v>12793</v>
      </c>
    </row>
    <row r="24" spans="1:3" ht="30" x14ac:dyDescent="0.25">
      <c r="A24" s="118" t="s">
        <v>102</v>
      </c>
      <c r="B24" s="120">
        <v>14009</v>
      </c>
    </row>
    <row r="27" spans="1:3" ht="18.75" x14ac:dyDescent="0.3">
      <c r="A27" s="100" t="s">
        <v>55</v>
      </c>
      <c r="B27" s="101"/>
    </row>
    <row r="29" spans="1:3" x14ac:dyDescent="0.25">
      <c r="A29" s="108" t="s">
        <v>53</v>
      </c>
    </row>
    <row r="30" spans="1:3" x14ac:dyDescent="0.25">
      <c r="A30" s="105" t="s">
        <v>112</v>
      </c>
      <c r="B30" s="114">
        <f>'Benefit Calculations'!M37</f>
        <v>2679.817902137856</v>
      </c>
    </row>
    <row r="31" spans="1:3" x14ac:dyDescent="0.25">
      <c r="A31" s="105" t="s">
        <v>113</v>
      </c>
      <c r="B31" s="114">
        <f>'Benefit Calculations'!Q37</f>
        <v>240.16485547666261</v>
      </c>
      <c r="C31" s="109"/>
    </row>
    <row r="32" spans="1:3" x14ac:dyDescent="0.25">
      <c r="A32" s="110"/>
      <c r="B32" s="111"/>
      <c r="C32" s="109"/>
    </row>
    <row r="33" spans="1:9" x14ac:dyDescent="0.25">
      <c r="A33" s="108" t="s">
        <v>94</v>
      </c>
      <c r="B33" s="111"/>
      <c r="C33" s="109"/>
    </row>
    <row r="34" spans="1:9" x14ac:dyDescent="0.25">
      <c r="A34" s="105" t="s">
        <v>114</v>
      </c>
      <c r="B34" s="114">
        <f>$B$30+$B$31</f>
        <v>2919.9827576145185</v>
      </c>
      <c r="C34" s="109"/>
    </row>
    <row r="35" spans="1:9" x14ac:dyDescent="0.25">
      <c r="I35" s="112"/>
    </row>
    <row r="36" spans="1:9" x14ac:dyDescent="0.25">
      <c r="A36" s="108" t="s">
        <v>107</v>
      </c>
    </row>
    <row r="37" spans="1:9" x14ac:dyDescent="0.25">
      <c r="A37" s="105" t="s">
        <v>116</v>
      </c>
      <c r="B37" s="115">
        <f>'Benefit Calculations'!K37</f>
        <v>0.77929538217710892</v>
      </c>
    </row>
    <row r="38" spans="1:9" x14ac:dyDescent="0.25">
      <c r="A38" s="105" t="s">
        <v>117</v>
      </c>
      <c r="B38" s="115">
        <f>'Benefit Calculations'!O37</f>
        <v>0.2752552162828163</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70">
        <v>2018</v>
      </c>
      <c r="G4" s="80">
        <f>'Inputs &amp; Outputs'!B22</f>
        <v>11901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6.20126985013E-2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1.41283003612999E-2</v>
      </c>
      <c r="F5" s="70">
        <f t="shared" ref="F5:F36" si="2">F4+1</f>
        <v>2019</v>
      </c>
      <c r="G5" s="80">
        <f>G4+G4*H5</f>
        <v>12024.515600830586</v>
      </c>
      <c r="H5" s="79">
        <f>$C$9</f>
        <v>1.0378590104242136E-2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12149.313119453671</v>
      </c>
      <c r="H6" s="79">
        <f t="shared" ref="H6:H11" si="7">$C$9</f>
        <v>1.0378590104242136E-2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12275.405860368572</v>
      </c>
      <c r="H7" s="79">
        <f t="shared" si="7"/>
        <v>1.0378590104242136E-2</v>
      </c>
      <c r="I7" s="70">
        <f>IF(AND(F7&gt;='Inputs &amp; Outputs'!B$13,F7&lt;'Inputs &amp; Outputs'!B$13+'Inputs &amp; Outputs'!B$19),1,0)</f>
        <v>1</v>
      </c>
      <c r="J7" s="71">
        <f>I7*'Inputs &amp; Outputs'!B$16*'Benefit Calculations'!G7*('Benefit Calculations'!C$4-'Benefit Calculations'!C$5)</f>
        <v>128.25781196900704</v>
      </c>
      <c r="K7" s="89">
        <f t="shared" si="3"/>
        <v>3.675883956500757E-2</v>
      </c>
      <c r="L7" s="72">
        <f>K7*'Assumed Values'!$C$8</f>
        <v>275.98536745407682</v>
      </c>
      <c r="M7" s="73">
        <f t="shared" si="0"/>
        <v>225.28626950570452</v>
      </c>
      <c r="N7" s="88">
        <f>I7*'Inputs &amp; Outputs'!B$16*'Benefit Calculations'!G7*('Benefit Calculations'!D$4-'Benefit Calculations'!D$5)</f>
        <v>45.301990209235498</v>
      </c>
      <c r="O7" s="89">
        <f t="shared" si="4"/>
        <v>1.2983603606766906E-2</v>
      </c>
      <c r="P7" s="72">
        <f>ABS(O7*'Assumed Values'!$C$7)</f>
        <v>24.733764870890955</v>
      </c>
      <c r="Q7" s="73">
        <f t="shared" si="1"/>
        <v>20.190119751625822</v>
      </c>
      <c r="T7" s="85">
        <f t="shared" si="5"/>
        <v>3.334703111194183E-2</v>
      </c>
      <c r="U7" s="86">
        <f>T7*'Assumed Values'!$D$8</f>
        <v>0</v>
      </c>
    </row>
    <row r="8" spans="2:21" x14ac:dyDescent="0.25">
      <c r="B8" s="15" t="s">
        <v>17</v>
      </c>
      <c r="F8" s="70">
        <f t="shared" si="2"/>
        <v>2022</v>
      </c>
      <c r="G8" s="80">
        <f t="shared" si="6"/>
        <v>12402.807266156549</v>
      </c>
      <c r="H8" s="79">
        <f t="shared" si="7"/>
        <v>1.0378590104242136E-2</v>
      </c>
      <c r="I8" s="70">
        <f>IF(AND(F8&gt;='Inputs &amp; Outputs'!B$13,F8&lt;'Inputs &amp; Outputs'!B$13+'Inputs &amp; Outputs'!B$19),1,0)</f>
        <v>1</v>
      </c>
      <c r="J8" s="71">
        <f>I8*'Inputs &amp; Outputs'!B$16*'Benefit Calculations'!G8*('Benefit Calculations'!C$4-'Benefit Calculations'!C$5)</f>
        <v>129.58894722710033</v>
      </c>
      <c r="K8" s="89">
        <f t="shared" si="3"/>
        <v>3.7140344493560393E-2</v>
      </c>
      <c r="L8" s="72">
        <f>K8*'Assumed Values'!$C$8</f>
        <v>278.84970645765145</v>
      </c>
      <c r="M8" s="73">
        <f t="shared" si="0"/>
        <v>212.73310593740015</v>
      </c>
      <c r="N8" s="88">
        <f>I8*'Inputs &amp; Outputs'!B$16*'Benefit Calculations'!G8*('Benefit Calculations'!D$4-'Benefit Calculations'!D$5)</f>
        <v>45.772160996523553</v>
      </c>
      <c r="O8" s="89">
        <f t="shared" si="4"/>
        <v>1.3118355106677504E-2</v>
      </c>
      <c r="P8" s="72">
        <f>ABS(O8*'Assumed Values'!$C$7)</f>
        <v>24.990466478220643</v>
      </c>
      <c r="Q8" s="73">
        <f t="shared" si="1"/>
        <v>19.065107223068708</v>
      </c>
      <c r="T8" s="85">
        <f t="shared" si="5"/>
        <v>3.3693126279046089E-2</v>
      </c>
      <c r="U8" s="86">
        <f>T8*'Assumed Values'!$D$8</f>
        <v>0</v>
      </c>
    </row>
    <row r="9" spans="2:21" x14ac:dyDescent="0.25">
      <c r="B9" s="16" t="s">
        <v>104</v>
      </c>
      <c r="C9" s="67">
        <f>('Inputs &amp; Outputs'!B23/'Inputs &amp; Outputs'!B22)^(1/(2025-2018))-1</f>
        <v>1.0378590104242136E-2</v>
      </c>
      <c r="F9" s="70">
        <f t="shared" si="2"/>
        <v>2023</v>
      </c>
      <c r="G9" s="80">
        <f t="shared" si="6"/>
        <v>12531.530918913904</v>
      </c>
      <c r="H9" s="79">
        <f t="shared" si="7"/>
        <v>1.0378590104242136E-2</v>
      </c>
      <c r="I9" s="70">
        <f>IF(AND(F9&gt;='Inputs &amp; Outputs'!B$13,F9&lt;'Inputs &amp; Outputs'!B$13+'Inputs &amp; Outputs'!B$19),1,0)</f>
        <v>1</v>
      </c>
      <c r="J9" s="71">
        <f>I9*'Inputs &amp; Outputs'!B$16*'Benefit Calculations'!G9*('Benefit Calculations'!C$4-'Benefit Calculations'!C$5)</f>
        <v>130.93389779241068</v>
      </c>
      <c r="K9" s="89">
        <f t="shared" si="3"/>
        <v>3.7525808905389396E-2</v>
      </c>
      <c r="L9" s="72">
        <f>K9*'Assumed Values'!$C$8</f>
        <v>281.74377326166359</v>
      </c>
      <c r="M9" s="73">
        <f t="shared" si="0"/>
        <v>200.87941649114643</v>
      </c>
      <c r="N9" s="88">
        <f>I9*'Inputs &amp; Outputs'!B$16*'Benefit Calculations'!G9*('Benefit Calculations'!D$4-'Benefit Calculations'!D$5)</f>
        <v>46.247211493691843</v>
      </c>
      <c r="O9" s="89">
        <f t="shared" si="4"/>
        <v>1.3254505137171598E-2</v>
      </c>
      <c r="P9" s="72">
        <f>ABS(O9*'Assumed Values'!$C$7)</f>
        <v>25.249832286311896</v>
      </c>
      <c r="Q9" s="73">
        <f t="shared" si="1"/>
        <v>18.002781454420898</v>
      </c>
      <c r="T9" s="85">
        <f t="shared" si="5"/>
        <v>3.4042813426026775E-2</v>
      </c>
      <c r="U9" s="86">
        <f>T9*'Assumed Values'!$D$8</f>
        <v>0</v>
      </c>
    </row>
    <row r="10" spans="2:21" x14ac:dyDescent="0.25">
      <c r="B10" s="16" t="s">
        <v>105</v>
      </c>
      <c r="C10" s="67">
        <f>('Inputs &amp; Outputs'!B24/'Inputs &amp; Outputs'!B23)^(1/(2045-2020))-1</f>
        <v>3.6386773265406624E-3</v>
      </c>
      <c r="F10" s="70">
        <f t="shared" si="2"/>
        <v>2024</v>
      </c>
      <c r="G10" s="80">
        <f t="shared" si="6"/>
        <v>12661.590541699949</v>
      </c>
      <c r="H10" s="79">
        <f t="shared" si="7"/>
        <v>1.0378590104242136E-2</v>
      </c>
      <c r="I10" s="70">
        <f>IF(AND(F10&gt;='Inputs &amp; Outputs'!B$13,F10&lt;'Inputs &amp; Outputs'!B$13+'Inputs &amp; Outputs'!B$19),1,0)</f>
        <v>1</v>
      </c>
      <c r="J10" s="71">
        <f>I10*'Inputs &amp; Outputs'!B$16*'Benefit Calculations'!G10*('Benefit Calculations'!C$4-'Benefit Calculations'!C$5)</f>
        <v>132.29280704834883</v>
      </c>
      <c r="K10" s="89">
        <f t="shared" si="3"/>
        <v>3.7915273894348546E-2</v>
      </c>
      <c r="L10" s="72">
        <f>K10*'Assumed Values'!$C$8</f>
        <v>284.6678763987689</v>
      </c>
      <c r="M10" s="73">
        <f t="shared" si="0"/>
        <v>189.68622580867978</v>
      </c>
      <c r="N10" s="88">
        <f>I10*'Inputs &amp; Outputs'!B$16*'Benefit Calculations'!G10*('Benefit Calculations'!D$4-'Benefit Calculations'!D$5)</f>
        <v>46.727192345249073</v>
      </c>
      <c r="O10" s="89">
        <f t="shared" si="4"/>
        <v>1.3392068213024876E-2</v>
      </c>
      <c r="P10" s="72">
        <f>ABS(O10*'Assumed Values'!$C$7)</f>
        <v>25.511889945812388</v>
      </c>
      <c r="Q10" s="73">
        <f t="shared" si="1"/>
        <v>16.999649480254753</v>
      </c>
      <c r="T10" s="85">
        <f t="shared" si="5"/>
        <v>3.4396129832570697E-2</v>
      </c>
      <c r="U10" s="86">
        <f>T10*'Assumed Values'!$D$8</f>
        <v>0</v>
      </c>
    </row>
    <row r="11" spans="2:21" x14ac:dyDescent="0.25">
      <c r="B11" s="16" t="s">
        <v>106</v>
      </c>
      <c r="C11" s="67">
        <f>('Inputs &amp; Outputs'!B24/'Inputs &amp; Outputs'!B22)^(1/(2045-2018))-1</f>
        <v>6.0581862903725803E-3</v>
      </c>
      <c r="F11" s="70">
        <f t="shared" si="2"/>
        <v>2025</v>
      </c>
      <c r="G11" s="80">
        <f>'Inputs &amp; Outputs'!$B$23</f>
        <v>12793</v>
      </c>
      <c r="H11" s="79">
        <f t="shared" si="7"/>
        <v>1.0378590104242136E-2</v>
      </c>
      <c r="I11" s="70">
        <f>IF(AND(F11&gt;='Inputs &amp; Outputs'!B$13,F11&lt;'Inputs &amp; Outputs'!B$13+'Inputs &amp; Outputs'!B$19),1,0)</f>
        <v>1</v>
      </c>
      <c r="J11" s="71">
        <f>I11*'Inputs &amp; Outputs'!B$16*'Benefit Calculations'!G11*('Benefit Calculations'!C$4-'Benefit Calculations'!C$5)</f>
        <v>133.66581986644323</v>
      </c>
      <c r="K11" s="89">
        <f t="shared" si="3"/>
        <v>3.8308780980788062E-2</v>
      </c>
      <c r="L11" s="72">
        <f>K11*'Assumed Values'!$C$8</f>
        <v>287.62232760375679</v>
      </c>
      <c r="M11" s="73">
        <f t="shared" si="0"/>
        <v>179.11673027548485</v>
      </c>
      <c r="N11" s="88">
        <f>I11*'Inputs &amp; Outputs'!B$16*'Benefit Calculations'!G11*('Benefit Calculations'!D$4-'Benefit Calculations'!D$5)</f>
        <v>47.212154721322484</v>
      </c>
      <c r="O11" s="89">
        <f t="shared" si="4"/>
        <v>1.3531058999655909E-2</v>
      </c>
      <c r="P11" s="72">
        <f>ABS(O11*'Assumed Values'!$C$7)</f>
        <v>25.776667394344507</v>
      </c>
      <c r="Q11" s="73">
        <f t="shared" si="1"/>
        <v>16.052412966472996</v>
      </c>
      <c r="T11" s="85">
        <f t="shared" si="5"/>
        <v>3.475311316527524E-2</v>
      </c>
      <c r="U11" s="86">
        <f>T11*'Assumed Values'!$D$8</f>
        <v>0</v>
      </c>
    </row>
    <row r="12" spans="2:21" x14ac:dyDescent="0.25">
      <c r="B12" s="27"/>
      <c r="C12" s="68"/>
      <c r="F12" s="70">
        <f t="shared" si="2"/>
        <v>2026</v>
      </c>
      <c r="G12" s="80">
        <f t="shared" si="6"/>
        <v>12839.549599038435</v>
      </c>
      <c r="H12" s="79">
        <f>$C$10</f>
        <v>3.6386773265406624E-3</v>
      </c>
      <c r="I12" s="70">
        <f>IF(AND(F12&gt;='Inputs &amp; Outputs'!B$13,F12&lt;'Inputs &amp; Outputs'!B$13+'Inputs &amp; Outputs'!B$19),1,0)</f>
        <v>1</v>
      </c>
      <c r="J12" s="71">
        <f>I12*'Inputs &amp; Outputs'!B$16*'Benefit Calculations'!G12*('Benefit Calculations'!C$4-'Benefit Calculations'!C$5)</f>
        <v>134.15218665452474</v>
      </c>
      <c r="K12" s="89">
        <f t="shared" si="3"/>
        <v>3.8448174273550274E-2</v>
      </c>
      <c r="L12" s="72">
        <f>K12*'Assumed Values'!$C$8</f>
        <v>288.66889244581546</v>
      </c>
      <c r="M12" s="73">
        <f t="shared" si="0"/>
        <v>168.00792360817044</v>
      </c>
      <c r="N12" s="88">
        <f>I12*'Inputs &amp; Outputs'!B$16*'Benefit Calculations'!G12*('Benefit Calculations'!D$4-'Benefit Calculations'!D$5)</f>
        <v>47.383944518244093</v>
      </c>
      <c r="O12" s="89">
        <f t="shared" si="4"/>
        <v>1.3580294157242042E-2</v>
      </c>
      <c r="P12" s="72">
        <f>ABS(O12*'Assumed Values'!$C$7)</f>
        <v>25.870460369546091</v>
      </c>
      <c r="Q12" s="73">
        <f t="shared" si="1"/>
        <v>15.056843474364834</v>
      </c>
      <c r="T12" s="85">
        <f t="shared" si="5"/>
        <v>3.487956853017643E-2</v>
      </c>
      <c r="U12" s="86">
        <f>T12*'Assumed Values'!$D$8</f>
        <v>0</v>
      </c>
    </row>
    <row r="13" spans="2:21" x14ac:dyDescent="0.25">
      <c r="B13" s="27"/>
      <c r="C13" s="68"/>
      <c r="F13" s="70">
        <f t="shared" si="2"/>
        <v>2027</v>
      </c>
      <c r="G13" s="80">
        <f t="shared" si="6"/>
        <v>12886.268577047451</v>
      </c>
      <c r="H13" s="79">
        <f t="shared" ref="H13:H36" si="8">$C$10</f>
        <v>3.6386773265406624E-3</v>
      </c>
      <c r="I13" s="70">
        <f>IF(AND(F13&gt;='Inputs &amp; Outputs'!B$13,F13&lt;'Inputs &amp; Outputs'!B$13+'Inputs &amp; Outputs'!B$19),1,0)</f>
        <v>1</v>
      </c>
      <c r="J13" s="71">
        <f>I13*'Inputs &amp; Outputs'!B$16*'Benefit Calculations'!G13*('Benefit Calculations'!C$4-'Benefit Calculations'!C$5)</f>
        <v>134.64032317441041</v>
      </c>
      <c r="K13" s="89">
        <f t="shared" si="3"/>
        <v>3.8588074773526326E-2</v>
      </c>
      <c r="L13" s="72">
        <f>K13*'Assumed Values'!$C$8</f>
        <v>289.71926539963567</v>
      </c>
      <c r="M13" s="73">
        <f t="shared" si="0"/>
        <v>157.5880843275539</v>
      </c>
      <c r="N13" s="88">
        <f>I13*'Inputs &amp; Outputs'!B$16*'Benefit Calculations'!G13*('Benefit Calculations'!D$4-'Benefit Calculations'!D$5)</f>
        <v>47.556359402804695</v>
      </c>
      <c r="O13" s="89">
        <f t="shared" si="4"/>
        <v>1.3629708465679752E-2</v>
      </c>
      <c r="P13" s="72">
        <f>ABS(O13*'Assumed Values'!$C$7)</f>
        <v>25.964594627119929</v>
      </c>
      <c r="Q13" s="73">
        <f t="shared" si="1"/>
        <v>14.123019130209604</v>
      </c>
      <c r="T13" s="85">
        <f t="shared" si="5"/>
        <v>3.5006484025346701E-2</v>
      </c>
      <c r="U13" s="86">
        <f>T13*'Assumed Values'!$D$8</f>
        <v>0</v>
      </c>
    </row>
    <row r="14" spans="2:21" x14ac:dyDescent="0.25">
      <c r="B14" s="27"/>
      <c r="C14" s="68"/>
      <c r="F14" s="70">
        <f t="shared" si="2"/>
        <v>2028</v>
      </c>
      <c r="G14" s="80">
        <f t="shared" si="6"/>
        <v>12933.157550342466</v>
      </c>
      <c r="H14" s="79">
        <f t="shared" si="8"/>
        <v>3.6386773265406624E-3</v>
      </c>
      <c r="I14" s="70">
        <f>IF(AND(F14&gt;='Inputs &amp; Outputs'!B$13,F14&lt;'Inputs &amp; Outputs'!B$13+'Inputs &amp; Outputs'!B$19),1,0)</f>
        <v>1</v>
      </c>
      <c r="J14" s="71">
        <f>I14*'Inputs &amp; Outputs'!B$16*'Benefit Calculations'!G14*('Benefit Calculations'!C$4-'Benefit Calculations'!C$5)</f>
        <v>135.13023586558324</v>
      </c>
      <c r="K14" s="89">
        <f t="shared" si="3"/>
        <v>3.8728484326279615E-2</v>
      </c>
      <c r="L14" s="72">
        <f>K14*'Assumed Values'!$C$8</f>
        <v>290.77346032170738</v>
      </c>
      <c r="M14" s="73">
        <f t="shared" si="0"/>
        <v>147.8144827261024</v>
      </c>
      <c r="N14" s="88">
        <f>I14*'Inputs &amp; Outputs'!B$16*'Benefit Calculations'!G14*('Benefit Calculations'!D$4-'Benefit Calculations'!D$5)</f>
        <v>47.729401649496495</v>
      </c>
      <c r="O14" s="89">
        <f t="shared" si="4"/>
        <v>1.367930257684118E-2</v>
      </c>
      <c r="P14" s="72">
        <f>ABS(O14*'Assumed Values'!$C$7)</f>
        <v>26.059071408882449</v>
      </c>
      <c r="Q14" s="73">
        <f t="shared" si="1"/>
        <v>13.247110504393456</v>
      </c>
      <c r="T14" s="85">
        <f t="shared" si="5"/>
        <v>3.5133861325051641E-2</v>
      </c>
      <c r="U14" s="86">
        <f>T14*'Assumed Values'!$D$8</f>
        <v>0</v>
      </c>
    </row>
    <row r="15" spans="2:21" x14ac:dyDescent="0.25">
      <c r="B15" s="27"/>
      <c r="C15" s="69"/>
      <c r="F15" s="70">
        <f t="shared" si="2"/>
        <v>2029</v>
      </c>
      <c r="G15" s="80">
        <f t="shared" si="6"/>
        <v>12980.217137481475</v>
      </c>
      <c r="H15" s="79">
        <f t="shared" si="8"/>
        <v>3.6386773265406624E-3</v>
      </c>
      <c r="I15" s="70">
        <f>IF(AND(F15&gt;='Inputs &amp; Outputs'!B$13,F15&lt;'Inputs &amp; Outputs'!B$13+'Inputs &amp; Outputs'!B$19),1,0)</f>
        <v>1</v>
      </c>
      <c r="J15" s="71">
        <f>I15*'Inputs &amp; Outputs'!B$16*'Benefit Calculations'!G15*('Benefit Calculations'!C$4-'Benefit Calculations'!C$5)</f>
        <v>135.62193119095741</v>
      </c>
      <c r="K15" s="89">
        <f t="shared" si="3"/>
        <v>3.8869404784088922E-2</v>
      </c>
      <c r="L15" s="72">
        <f>K15*'Assumed Values'!$C$8</f>
        <v>291.83149111893965</v>
      </c>
      <c r="M15" s="73">
        <f t="shared" si="0"/>
        <v>138.6470391896562</v>
      </c>
      <c r="N15" s="88">
        <f>I15*'Inputs &amp; Outputs'!B$16*'Benefit Calculations'!G15*('Benefit Calculations'!D$4-'Benefit Calculations'!D$5)</f>
        <v>47.903073541087871</v>
      </c>
      <c r="O15" s="89">
        <f t="shared" si="4"/>
        <v>1.372907714497042E-2</v>
      </c>
      <c r="P15" s="72">
        <f>ABS(O15*'Assumed Values'!$C$7)</f>
        <v>26.15389196116865</v>
      </c>
      <c r="Q15" s="73">
        <f t="shared" si="1"/>
        <v>12.425525668250437</v>
      </c>
      <c r="T15" s="85">
        <f t="shared" si="5"/>
        <v>3.5261702109648928E-2</v>
      </c>
      <c r="U15" s="86">
        <f>T15*'Assumed Values'!$D$8</f>
        <v>0</v>
      </c>
    </row>
    <row r="16" spans="2:21" x14ac:dyDescent="0.25">
      <c r="B16" s="27"/>
      <c r="C16" s="69"/>
      <c r="F16" s="70">
        <f t="shared" si="2"/>
        <v>2030</v>
      </c>
      <c r="G16" s="80">
        <f t="shared" si="6"/>
        <v>13027.447959273204</v>
      </c>
      <c r="H16" s="79">
        <f t="shared" si="8"/>
        <v>3.6386773265406624E-3</v>
      </c>
      <c r="I16" s="70">
        <f>IF(AND(F16&gt;='Inputs &amp; Outputs'!B$13,F16&lt;'Inputs &amp; Outputs'!B$13+'Inputs &amp; Outputs'!B$19),1,0)</f>
        <v>1</v>
      </c>
      <c r="J16" s="71">
        <f>I16*'Inputs &amp; Outputs'!B$16*'Benefit Calculations'!G16*('Benefit Calculations'!C$4-'Benefit Calculations'!C$5)</f>
        <v>136.11541563696363</v>
      </c>
      <c r="K16" s="89">
        <f t="shared" si="3"/>
        <v>3.901083800597293E-2</v>
      </c>
      <c r="L16" s="72">
        <f>K16*'Assumed Values'!$C$8</f>
        <v>292.89337174884474</v>
      </c>
      <c r="M16" s="73">
        <f t="shared" si="0"/>
        <v>130.04815983882958</v>
      </c>
      <c r="N16" s="88">
        <f>I16*'Inputs &amp; Outputs'!B$16*'Benefit Calculations'!G16*('Benefit Calculations'!D$4-'Benefit Calculations'!D$5)</f>
        <v>48.077377368653437</v>
      </c>
      <c r="O16" s="89">
        <f t="shared" si="4"/>
        <v>1.3779032826692152E-2</v>
      </c>
      <c r="P16" s="72">
        <f>ABS(O16*'Assumed Values'!$C$7)</f>
        <v>26.24905753484855</v>
      </c>
      <c r="Q16" s="73">
        <f t="shared" si="1"/>
        <v>11.65489546427089</v>
      </c>
      <c r="T16" s="85">
        <f t="shared" si="5"/>
        <v>3.5390008065610545E-2</v>
      </c>
      <c r="U16" s="86">
        <f>T16*'Assumed Values'!$D$8</f>
        <v>0</v>
      </c>
    </row>
    <row r="17" spans="2:21" x14ac:dyDescent="0.25">
      <c r="B17" s="27"/>
      <c r="C17" s="69"/>
      <c r="F17" s="70">
        <f t="shared" si="2"/>
        <v>2031</v>
      </c>
      <c r="G17" s="80">
        <f t="shared" si="6"/>
        <v>13074.850638785299</v>
      </c>
      <c r="H17" s="79">
        <f t="shared" si="8"/>
        <v>3.6386773265406624E-3</v>
      </c>
      <c r="I17" s="70">
        <f>IF(AND(F17&gt;='Inputs &amp; Outputs'!B$13,F17&lt;'Inputs &amp; Outputs'!B$13+'Inputs &amp; Outputs'!B$19),1,0)</f>
        <v>1</v>
      </c>
      <c r="J17" s="71">
        <f>I17*'Inputs &amp; Outputs'!B$16*'Benefit Calculations'!G17*('Benefit Calculations'!C$4-'Benefit Calculations'!C$5)</f>
        <v>136.6106957136345</v>
      </c>
      <c r="K17" s="89">
        <f t="shared" si="3"/>
        <v>3.9152785857714603E-2</v>
      </c>
      <c r="L17" s="72">
        <f>K17*'Assumed Values'!$C$8</f>
        <v>293.95911621972124</v>
      </c>
      <c r="M17" s="73">
        <f t="shared" si="0"/>
        <v>121.98258236391909</v>
      </c>
      <c r="N17" s="88">
        <f>I17*'Inputs &amp; Outputs'!B$16*'Benefit Calculations'!G17*('Benefit Calculations'!D$4-'Benefit Calculations'!D$5)</f>
        <v>48.252315431604288</v>
      </c>
      <c r="O17" s="89">
        <f t="shared" si="4"/>
        <v>1.3829170281020294E-2</v>
      </c>
      <c r="P17" s="72">
        <f>ABS(O17*'Assumed Values'!$C$7)</f>
        <v>26.344569385343661</v>
      </c>
      <c r="Q17" s="73">
        <f t="shared" si="1"/>
        <v>10.932059689850403</v>
      </c>
      <c r="T17" s="85">
        <f t="shared" si="5"/>
        <v>3.551878088554497E-2</v>
      </c>
      <c r="U17" s="86">
        <f>T17*'Assumed Values'!$D$8</f>
        <v>0</v>
      </c>
    </row>
    <row r="18" spans="2:21" x14ac:dyDescent="0.25">
      <c r="F18" s="70">
        <f t="shared" si="2"/>
        <v>2032</v>
      </c>
      <c r="G18" s="80">
        <f t="shared" si="6"/>
        <v>13122.425801352554</v>
      </c>
      <c r="H18" s="79">
        <f t="shared" si="8"/>
        <v>3.6386773265406624E-3</v>
      </c>
      <c r="I18" s="70">
        <f>IF(AND(F18&gt;='Inputs &amp; Outputs'!B$13,F18&lt;'Inputs &amp; Outputs'!B$13+'Inputs &amp; Outputs'!B$19),1,0)</f>
        <v>1</v>
      </c>
      <c r="J18" s="71">
        <f>I18*'Inputs &amp; Outputs'!B$16*'Benefit Calculations'!G18*('Benefit Calculations'!C$4-'Benefit Calculations'!C$5)</f>
        <v>137.10777795469065</v>
      </c>
      <c r="K18" s="89">
        <f t="shared" si="3"/>
        <v>3.9295250211885978E-2</v>
      </c>
      <c r="L18" s="72">
        <f>K18*'Assumed Values'!$C$8</f>
        <v>295.02873859083991</v>
      </c>
      <c r="M18" s="73">
        <f t="shared" si="0"/>
        <v>114.4172314211211</v>
      </c>
      <c r="N18" s="88">
        <f>I18*'Inputs &amp; Outputs'!B$16*'Benefit Calculations'!G18*('Benefit Calculations'!D$4-'Benefit Calculations'!D$5)</f>
        <v>48.427890037718363</v>
      </c>
      <c r="O18" s="89">
        <f t="shared" si="4"/>
        <v>1.3879490169366716E-2</v>
      </c>
      <c r="P18" s="72">
        <f>ABS(O18*'Assumed Values'!$C$7)</f>
        <v>26.440428772643596</v>
      </c>
      <c r="Q18" s="73">
        <f t="shared" si="1"/>
        <v>10.254054137921733</v>
      </c>
      <c r="T18" s="85">
        <f t="shared" si="5"/>
        <v>3.5648022268219566E-2</v>
      </c>
      <c r="U18" s="86">
        <f>T18*'Assumed Values'!$D$8</f>
        <v>0</v>
      </c>
    </row>
    <row r="19" spans="2:21" x14ac:dyDescent="0.25">
      <c r="F19" s="70">
        <f t="shared" si="2"/>
        <v>2033</v>
      </c>
      <c r="G19" s="80">
        <f t="shared" si="6"/>
        <v>13170.174074585148</v>
      </c>
      <c r="H19" s="79">
        <f t="shared" si="8"/>
        <v>3.6386773265406624E-3</v>
      </c>
      <c r="I19" s="70">
        <f>IF(AND(F19&gt;='Inputs &amp; Outputs'!B$13,F19&lt;'Inputs &amp; Outputs'!B$13+'Inputs &amp; Outputs'!B$19),1,0)</f>
        <v>1</v>
      </c>
      <c r="J19" s="71">
        <f>I19*'Inputs &amp; Outputs'!B$16*'Benefit Calculations'!G19*('Benefit Calculations'!C$4-'Benefit Calculations'!C$5)</f>
        <v>137.60666891762676</v>
      </c>
      <c r="K19" s="89">
        <f t="shared" si="3"/>
        <v>3.9438232947872714E-2</v>
      </c>
      <c r="L19" s="72">
        <f>K19*'Assumed Values'!$C$8</f>
        <v>296.10225297262832</v>
      </c>
      <c r="M19" s="73">
        <f t="shared" si="0"/>
        <v>107.3210829970642</v>
      </c>
      <c r="N19" s="88">
        <f>I19*'Inputs &amp; Outputs'!B$16*'Benefit Calculations'!G19*('Benefit Calculations'!D$4-'Benefit Calculations'!D$5)</f>
        <v>48.604103503170812</v>
      </c>
      <c r="O19" s="89">
        <f t="shared" si="4"/>
        <v>1.3929993155549934E-2</v>
      </c>
      <c r="P19" s="72">
        <f>ABS(O19*'Assumed Values'!$C$7)</f>
        <v>26.536636961322625</v>
      </c>
      <c r="Q19" s="73">
        <f t="shared" si="1"/>
        <v>9.6180984413257082</v>
      </c>
      <c r="T19" s="85">
        <f t="shared" si="5"/>
        <v>3.5777733918582952E-2</v>
      </c>
      <c r="U19" s="86">
        <f>T19*'Assumed Values'!$D$8</f>
        <v>0</v>
      </c>
    </row>
    <row r="20" spans="2:21" x14ac:dyDescent="0.25">
      <c r="F20" s="70">
        <f t="shared" si="2"/>
        <v>2034</v>
      </c>
      <c r="G20" s="80">
        <f t="shared" si="6"/>
        <v>13218.096088376935</v>
      </c>
      <c r="H20" s="79">
        <f t="shared" si="8"/>
        <v>3.6386773265406624E-3</v>
      </c>
      <c r="I20" s="70">
        <f>IF(AND(F20&gt;='Inputs &amp; Outputs'!B$13,F20&lt;'Inputs &amp; Outputs'!B$13+'Inputs &amp; Outputs'!B$19),1,0)</f>
        <v>1</v>
      </c>
      <c r="J20" s="71">
        <f>I20*'Inputs &amp; Outputs'!B$16*'Benefit Calculations'!G20*('Benefit Calculations'!C$4-'Benefit Calculations'!C$5)</f>
        <v>138.10737518379813</v>
      </c>
      <c r="K20" s="89">
        <f t="shared" si="3"/>
        <v>3.9581735951898969E-2</v>
      </c>
      <c r="L20" s="72">
        <f>K20*'Assumed Values'!$C$8</f>
        <v>297.17967352685747</v>
      </c>
      <c r="M20" s="73">
        <f t="shared" si="0"/>
        <v>100.66503718544433</v>
      </c>
      <c r="N20" s="88">
        <f>I20*'Inputs &amp; Outputs'!B$16*'Benefit Calculations'!G20*('Benefit Calculations'!D$4-'Benefit Calculations'!D$5)</f>
        <v>48.780958152564637</v>
      </c>
      <c r="O20" s="89">
        <f t="shared" si="4"/>
        <v>1.39806799058039E-2</v>
      </c>
      <c r="P20" s="72">
        <f>ABS(O20*'Assumed Values'!$C$7)</f>
        <v>26.633195220556431</v>
      </c>
      <c r="Q20" s="73">
        <f t="shared" si="1"/>
        <v>9.0215846710734553</v>
      </c>
      <c r="T20" s="85">
        <f t="shared" si="5"/>
        <v>3.5907917547787507E-2</v>
      </c>
      <c r="U20" s="86">
        <f>T20*'Assumed Values'!$D$8</f>
        <v>0</v>
      </c>
    </row>
    <row r="21" spans="2:21" x14ac:dyDescent="0.25">
      <c r="F21" s="70">
        <f t="shared" si="2"/>
        <v>2035</v>
      </c>
      <c r="G21" s="80">
        <f t="shared" si="6"/>
        <v>13266.192474913747</v>
      </c>
      <c r="H21" s="79">
        <f t="shared" si="8"/>
        <v>3.6386773265406624E-3</v>
      </c>
      <c r="I21" s="70">
        <f>IF(AND(F21&gt;='Inputs &amp; Outputs'!B$13,F21&lt;'Inputs &amp; Outputs'!B$13+'Inputs &amp; Outputs'!B$19),1,0)</f>
        <v>1</v>
      </c>
      <c r="J21" s="71">
        <f>I21*'Inputs &amp; Outputs'!B$16*'Benefit Calculations'!G21*('Benefit Calculations'!C$4-'Benefit Calculations'!C$5)</f>
        <v>138.60990335850744</v>
      </c>
      <c r="K21" s="89">
        <f t="shared" si="3"/>
        <v>3.9725761117052255E-2</v>
      </c>
      <c r="L21" s="72">
        <f>K21*'Assumed Values'!$C$8</f>
        <v>298.26101446682833</v>
      </c>
      <c r="M21" s="73">
        <f t="shared" si="0"/>
        <v>94.421798854043317</v>
      </c>
      <c r="N21" s="88">
        <f>I21*'Inputs &amp; Outputs'!B$16*'Benefit Calculations'!G21*('Benefit Calculations'!D$4-'Benefit Calculations'!D$5)</f>
        <v>48.958456318961304</v>
      </c>
      <c r="O21" s="89">
        <f t="shared" si="4"/>
        <v>1.4031551088786773E-2</v>
      </c>
      <c r="P21" s="72">
        <f>ABS(O21*'Assumed Values'!$C$7)</f>
        <v>26.730104824138802</v>
      </c>
      <c r="Q21" s="73">
        <f t="shared" si="1"/>
        <v>8.4620666417435118</v>
      </c>
      <c r="T21" s="85">
        <f t="shared" si="5"/>
        <v>3.603857487321193E-2</v>
      </c>
      <c r="U21" s="86">
        <f>T21*'Assumed Values'!$D$8</f>
        <v>0</v>
      </c>
    </row>
    <row r="22" spans="2:21" x14ac:dyDescent="0.25">
      <c r="F22" s="70">
        <f t="shared" si="2"/>
        <v>2036</v>
      </c>
      <c r="G22" s="80">
        <f t="shared" si="6"/>
        <v>13314.46386868174</v>
      </c>
      <c r="H22" s="79">
        <f t="shared" si="8"/>
        <v>3.6386773265406624E-3</v>
      </c>
      <c r="I22" s="70">
        <f>IF(AND(F22&gt;='Inputs &amp; Outputs'!B$13,F22&lt;'Inputs &amp; Outputs'!B$13+'Inputs &amp; Outputs'!B$19),1,0)</f>
        <v>1</v>
      </c>
      <c r="J22" s="71">
        <f>I22*'Inputs &amp; Outputs'!B$16*'Benefit Calculations'!G22*('Benefit Calculations'!C$4-'Benefit Calculations'!C$5)</f>
        <v>139.11426007109202</v>
      </c>
      <c r="K22" s="89">
        <f t="shared" si="3"/>
        <v>3.9870310343308436E-2</v>
      </c>
      <c r="L22" s="72">
        <f>K22*'Assumed Values'!$C$8</f>
        <v>299.34629005755971</v>
      </c>
      <c r="M22" s="73">
        <f t="shared" si="0"/>
        <v>88.565765712770727</v>
      </c>
      <c r="N22" s="88">
        <f>I22*'Inputs &amp; Outputs'!B$16*'Benefit Calculations'!G22*('Benefit Calculations'!D$4-'Benefit Calculations'!D$5)</f>
        <v>49.136600343911532</v>
      </c>
      <c r="O22" s="89">
        <f t="shared" si="4"/>
        <v>1.4082607375589735E-2</v>
      </c>
      <c r="P22" s="72">
        <f>ABS(O22*'Assumed Values'!$C$7)</f>
        <v>26.827367050498445</v>
      </c>
      <c r="Q22" s="73">
        <f t="shared" si="1"/>
        <v>7.9372498801574745</v>
      </c>
      <c r="T22" s="85">
        <f t="shared" si="5"/>
        <v>3.6169707618483926E-2</v>
      </c>
      <c r="U22" s="86">
        <f>T22*'Assumed Values'!$D$8</f>
        <v>0</v>
      </c>
    </row>
    <row r="23" spans="2:21" x14ac:dyDescent="0.25">
      <c r="F23" s="70">
        <f t="shared" si="2"/>
        <v>2037</v>
      </c>
      <c r="G23" s="80">
        <f t="shared" si="6"/>
        <v>13362.910906475758</v>
      </c>
      <c r="H23" s="79">
        <f t="shared" si="8"/>
        <v>3.6386773265406624E-3</v>
      </c>
      <c r="I23" s="70">
        <f>IF(AND(F23&gt;='Inputs &amp; Outputs'!B$13,F23&lt;'Inputs &amp; Outputs'!B$13+'Inputs &amp; Outputs'!B$19),1,0)</f>
        <v>1</v>
      </c>
      <c r="J23" s="71">
        <f>I23*'Inputs &amp; Outputs'!B$16*'Benefit Calculations'!G23*('Benefit Calculations'!C$4-'Benefit Calculations'!C$5)</f>
        <v>139.62045197501121</v>
      </c>
      <c r="K23" s="89">
        <f t="shared" si="3"/>
        <v>4.0015385537556784E-2</v>
      </c>
      <c r="L23" s="72">
        <f>K23*'Assumed Values'!$C$8</f>
        <v>300.43551461597633</v>
      </c>
      <c r="M23" s="73">
        <f t="shared" si="0"/>
        <v>83.072923323717319</v>
      </c>
      <c r="N23" s="88">
        <f>I23*'Inputs &amp; Outputs'!B$16*'Benefit Calculations'!G23*('Benefit Calculations'!D$4-'Benefit Calculations'!D$5)</f>
        <v>49.315392577486215</v>
      </c>
      <c r="O23" s="89">
        <f t="shared" si="4"/>
        <v>1.4133849439745869E-2</v>
      </c>
      <c r="P23" s="72">
        <f>ABS(O23*'Assumed Values'!$C$7)</f>
        <v>26.924983182715881</v>
      </c>
      <c r="Q23" s="73">
        <f t="shared" si="1"/>
        <v>7.4449822161976558</v>
      </c>
      <c r="T23" s="85">
        <f t="shared" si="5"/>
        <v>3.6301317513502913E-2</v>
      </c>
      <c r="U23" s="86">
        <f>T23*'Assumed Values'!$D$8</f>
        <v>0</v>
      </c>
    </row>
    <row r="24" spans="2:21" x14ac:dyDescent="0.25">
      <c r="F24" s="70">
        <f t="shared" si="2"/>
        <v>2038</v>
      </c>
      <c r="G24" s="80">
        <f t="shared" si="6"/>
        <v>13411.534227407734</v>
      </c>
      <c r="H24" s="79">
        <f t="shared" si="8"/>
        <v>3.6386773265406624E-3</v>
      </c>
      <c r="I24" s="70">
        <f>IF(AND(F24&gt;='Inputs &amp; Outputs'!B$13,F24&lt;'Inputs &amp; Outputs'!B$13+'Inputs &amp; Outputs'!B$19),1,0)</f>
        <v>1</v>
      </c>
      <c r="J24" s="71">
        <f>I24*'Inputs &amp; Outputs'!B$16*'Benefit Calculations'!G24*('Benefit Calculations'!C$4-'Benefit Calculations'!C$5)</f>
        <v>140.12848574793404</v>
      </c>
      <c r="K24" s="89">
        <f t="shared" si="3"/>
        <v>4.0160988613625069E-2</v>
      </c>
      <c r="L24" s="72">
        <f>K24*'Assumed Values'!$C$8</f>
        <v>301.52870251109704</v>
      </c>
      <c r="M24" s="73">
        <f t="shared" si="0"/>
        <v>77.92074662267737</v>
      </c>
      <c r="N24" s="88">
        <f>I24*'Inputs &amp; Outputs'!B$16*'Benefit Calculations'!G24*('Benefit Calculations'!D$4-'Benefit Calculations'!D$5)</f>
        <v>49.494835378307371</v>
      </c>
      <c r="O24" s="89">
        <f t="shared" si="4"/>
        <v>1.4185277957239012E-2</v>
      </c>
      <c r="P24" s="72">
        <f>ABS(O24*'Assumed Values'!$C$7)</f>
        <v>27.022954508540316</v>
      </c>
      <c r="Q24" s="73">
        <f t="shared" si="1"/>
        <v>6.983244957181526</v>
      </c>
      <c r="T24" s="85">
        <f t="shared" si="5"/>
        <v>3.6433406294462845E-2</v>
      </c>
      <c r="U24" s="86">
        <f>T24*'Assumed Values'!$D$8</f>
        <v>0</v>
      </c>
    </row>
    <row r="25" spans="2:21" x14ac:dyDescent="0.25">
      <c r="F25" s="70">
        <f t="shared" si="2"/>
        <v>2039</v>
      </c>
      <c r="G25" s="80">
        <f t="shared" si="6"/>
        <v>13460.334472915127</v>
      </c>
      <c r="H25" s="79">
        <f t="shared" si="8"/>
        <v>3.6386773265406624E-3</v>
      </c>
      <c r="I25" s="70">
        <f>IF(AND(F25&gt;='Inputs &amp; Outputs'!B$13,F25&lt;'Inputs &amp; Outputs'!B$13+'Inputs &amp; Outputs'!B$19),1,0)</f>
        <v>1</v>
      </c>
      <c r="J25" s="71">
        <f>I25*'Inputs &amp; Outputs'!B$16*'Benefit Calculations'!G25*('Benefit Calculations'!C$4-'Benefit Calculations'!C$5)</f>
        <v>140.63836809182752</v>
      </c>
      <c r="K25" s="89">
        <f t="shared" si="3"/>
        <v>4.0307121492304927E-2</v>
      </c>
      <c r="L25" s="72">
        <f>K25*'Assumed Values'!$C$8</f>
        <v>302.62586816422538</v>
      </c>
      <c r="M25" s="73">
        <f t="shared" si="0"/>
        <v>73.088107548299448</v>
      </c>
      <c r="N25" s="88">
        <f>I25*'Inputs &amp; Outputs'!B$16*'Benefit Calculations'!G25*('Benefit Calculations'!D$4-'Benefit Calculations'!D$5)</f>
        <v>49.674931113579277</v>
      </c>
      <c r="O25" s="89">
        <f t="shared" si="4"/>
        <v>1.4236893606512693E-2</v>
      </c>
      <c r="P25" s="72">
        <f>ABS(O25*'Assumed Values'!$C$7)</f>
        <v>27.121282320406682</v>
      </c>
      <c r="Q25" s="73">
        <f t="shared" si="1"/>
        <v>6.5501446096008422</v>
      </c>
      <c r="T25" s="85">
        <f t="shared" si="5"/>
        <v>3.6565975703875153E-2</v>
      </c>
      <c r="U25" s="86">
        <f>T25*'Assumed Values'!$D$8</f>
        <v>0</v>
      </c>
    </row>
    <row r="26" spans="2:21" x14ac:dyDescent="0.25">
      <c r="F26" s="70">
        <f t="shared" si="2"/>
        <v>2040</v>
      </c>
      <c r="G26" s="80">
        <f t="shared" si="6"/>
        <v>13509.312286769376</v>
      </c>
      <c r="H26" s="79">
        <f t="shared" si="8"/>
        <v>3.6386773265406624E-3</v>
      </c>
      <c r="I26" s="70">
        <f>IF(AND(F26&gt;='Inputs &amp; Outputs'!B$13,F26&lt;'Inputs &amp; Outputs'!B$13+'Inputs &amp; Outputs'!B$19),1,0)</f>
        <v>1</v>
      </c>
      <c r="J26" s="71">
        <f>I26*'Inputs &amp; Outputs'!B$16*'Benefit Calculations'!G26*('Benefit Calculations'!C$4-'Benefit Calculations'!C$5)</f>
        <v>141.15010573304494</v>
      </c>
      <c r="K26" s="89">
        <f t="shared" si="3"/>
        <v>4.04537861013771E-2</v>
      </c>
      <c r="L26" s="72">
        <f>K26*'Assumed Values'!$C$8</f>
        <v>303.72702604913928</v>
      </c>
      <c r="M26" s="73">
        <f t="shared" si="0"/>
        <v>68.555188400070307</v>
      </c>
      <c r="N26" s="88">
        <f>I26*'Inputs &amp; Outputs'!B$16*'Benefit Calculations'!G26*('Benefit Calculations'!D$4-'Benefit Calculations'!D$5)</f>
        <v>49.855682159119731</v>
      </c>
      <c r="O26" s="89">
        <f t="shared" si="4"/>
        <v>1.4288697068479085E-2</v>
      </c>
      <c r="P26" s="72">
        <f>ABS(O26*'Assumed Values'!$C$7)</f>
        <v>27.219967915452656</v>
      </c>
      <c r="Q26" s="73">
        <f t="shared" si="1"/>
        <v>6.1439051142779064</v>
      </c>
      <c r="T26" s="85">
        <f t="shared" si="5"/>
        <v>3.6699027490591681E-2</v>
      </c>
      <c r="U26" s="86">
        <f>T26*'Assumed Values'!$D$8</f>
        <v>0</v>
      </c>
    </row>
    <row r="27" spans="2:21" x14ac:dyDescent="0.25">
      <c r="F27" s="70">
        <f t="shared" si="2"/>
        <v>2041</v>
      </c>
      <c r="G27" s="80">
        <f t="shared" si="6"/>
        <v>13558.468315084401</v>
      </c>
      <c r="H27" s="79">
        <f t="shared" si="8"/>
        <v>3.6386773265406624E-3</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13607.803206325119</v>
      </c>
      <c r="H28" s="79">
        <f t="shared" si="8"/>
        <v>3.6386773265406624E-3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13657.317611316003</v>
      </c>
      <c r="H29" s="79">
        <f t="shared" si="8"/>
        <v>3.6386773265406624E-3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13707.012183249662</v>
      </c>
      <c r="H30" s="79">
        <f t="shared" si="8"/>
        <v>3.6386773265406624E-3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14009</v>
      </c>
      <c r="H31" s="79">
        <f t="shared" si="8"/>
        <v>3.6386773265406624E-3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14059.974230667509</v>
      </c>
      <c r="H32" s="79">
        <f t="shared" si="8"/>
        <v>3.6386773265406624E-3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14111.133940112384</v>
      </c>
      <c r="H33" s="79">
        <f t="shared" si="8"/>
        <v>3.6386773265406624E-3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14162.479803232049</v>
      </c>
      <c r="H34" s="79">
        <f t="shared" si="8"/>
        <v>3.6386773265406624E-3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14214.012497379659</v>
      </c>
      <c r="H35" s="79">
        <f t="shared" si="8"/>
        <v>3.6386773265406624E-3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14265.73270237304</v>
      </c>
      <c r="H36" s="79">
        <f t="shared" si="8"/>
        <v>3.6386773265406624E-3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2719.0934691729162</v>
      </c>
      <c r="K37" s="71">
        <f t="shared" ref="K37:Q37" si="9">SUM(K4:K36)</f>
        <v>0.77929538217710892</v>
      </c>
      <c r="L37" s="74">
        <f t="shared" si="9"/>
        <v>5850.9497293857348</v>
      </c>
      <c r="M37" s="75">
        <f t="shared" si="9"/>
        <v>2679.817902137856</v>
      </c>
      <c r="N37" s="88">
        <f t="shared" si="9"/>
        <v>960.41203126273251</v>
      </c>
      <c r="O37" s="88">
        <f t="shared" si="9"/>
        <v>0.2752552162828163</v>
      </c>
      <c r="P37" s="76">
        <f t="shared" si="9"/>
        <v>524.36118701876512</v>
      </c>
      <c r="Q37" s="75">
        <f t="shared" si="9"/>
        <v>240.16485547666261</v>
      </c>
      <c r="T37" s="85">
        <f>SUM(T4:T36)</f>
        <v>0.70696430198495841</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2018-10-31T20:35:50Z</dcterms:modified>
</cp:coreProperties>
</file>