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0_HW_US90A/"/>
    </mc:Choice>
  </mc:AlternateContent>
  <xr:revisionPtr revIDLastSave="2" documentId="10_ncr:100000_{B9E8358A-BA3D-492F-8976-3E143C201D47}" xr6:coauthVersionLast="40" xr6:coauthVersionMax="40" xr10:uidLastSave="{D20DE14D-70FC-4F16-8AEA-57F2C6CDDB45}"/>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0" i="19"/>
  <c r="C9" i="19"/>
  <c r="H6" i="19"/>
  <c r="H28" i="19"/>
  <c r="H36" i="19"/>
  <c r="H17" i="19"/>
  <c r="H12" i="19"/>
  <c r="G12" i="19"/>
  <c r="H16" i="19"/>
  <c r="H15"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18" i="19"/>
  <c r="H13" i="19"/>
  <c r="G13" i="19"/>
  <c r="H30" i="19"/>
  <c r="H21" i="19"/>
  <c r="H23" i="19"/>
  <c r="H33" i="19"/>
  <c r="H29" i="19"/>
  <c r="H14" i="19"/>
  <c r="H25" i="19"/>
  <c r="H19" i="19"/>
  <c r="H31" i="19"/>
  <c r="H35" i="19"/>
  <c r="H32" i="19"/>
  <c r="G32" i="19"/>
  <c r="H34" i="19"/>
  <c r="H27" i="19"/>
  <c r="H10" i="19"/>
  <c r="H22" i="19"/>
  <c r="H24" i="19"/>
  <c r="H26" i="19"/>
  <c r="H11" i="19"/>
  <c r="H5" i="19"/>
  <c r="G5" i="19"/>
  <c r="G6" i="19"/>
  <c r="H7" i="19"/>
  <c r="G7" i="19"/>
  <c r="H8" i="19"/>
  <c r="G8" i="19"/>
  <c r="H9" i="19"/>
  <c r="G9" i="19"/>
  <c r="G10" i="19"/>
  <c r="N10" i="19"/>
  <c r="O10" i="19"/>
  <c r="P10" i="19"/>
  <c r="Q10" i="19"/>
  <c r="J4" i="19"/>
  <c r="T4" i="19"/>
  <c r="N12" i="19"/>
  <c r="O12" i="19"/>
  <c r="P12" i="19"/>
  <c r="Q12" i="19"/>
  <c r="J12" i="19"/>
  <c r="N32" i="19"/>
  <c r="O32" i="19"/>
  <c r="P32" i="19"/>
  <c r="Q32" i="19"/>
  <c r="N11" i="19"/>
  <c r="O11" i="19"/>
  <c r="P11" i="19"/>
  <c r="Q11" i="19"/>
  <c r="J32" i="19"/>
  <c r="N31" i="19"/>
  <c r="O31" i="19"/>
  <c r="P31" i="19"/>
  <c r="Q31" i="19"/>
  <c r="J11" i="19"/>
  <c r="N8" i="19"/>
  <c r="O8" i="19"/>
  <c r="P8" i="19"/>
  <c r="Q8" i="19"/>
  <c r="N4" i="19"/>
  <c r="J31" i="19"/>
  <c r="J10" i="19"/>
  <c r="J13" i="19"/>
  <c r="N13" i="19"/>
  <c r="O13" i="19"/>
  <c r="P13" i="19"/>
  <c r="Q13" i="19"/>
  <c r="G33" i="19"/>
  <c r="G14" i="19"/>
  <c r="G15" i="19"/>
  <c r="J14" i="19"/>
  <c r="K14" i="19"/>
  <c r="L14" i="19"/>
  <c r="M14" i="19"/>
  <c r="N14" i="19"/>
  <c r="O14" i="19"/>
  <c r="P14" i="19"/>
  <c r="Q14" i="19"/>
  <c r="J6" i="19"/>
  <c r="J5" i="19"/>
  <c r="J9" i="19"/>
  <c r="K9" i="19"/>
  <c r="L9" i="19"/>
  <c r="M9" i="19"/>
  <c r="N5" i="19"/>
  <c r="O5" i="19"/>
  <c r="P5" i="19"/>
  <c r="Q5" i="19"/>
  <c r="J7" i="19"/>
  <c r="K7" i="19"/>
  <c r="L7" i="19"/>
  <c r="M7" i="19"/>
  <c r="N7" i="19"/>
  <c r="O7" i="19"/>
  <c r="P7" i="19"/>
  <c r="Q7" i="19"/>
  <c r="N9" i="19"/>
  <c r="O9" i="19"/>
  <c r="P9" i="19"/>
  <c r="Q9" i="19"/>
  <c r="N6" i="19"/>
  <c r="O6" i="19"/>
  <c r="P6" i="19"/>
  <c r="Q6" i="19"/>
  <c r="J8" i="19"/>
  <c r="K4" i="19"/>
  <c r="T14" i="19"/>
  <c r="U14" i="19"/>
  <c r="T10" i="19"/>
  <c r="U10" i="19"/>
  <c r="K10" i="19"/>
  <c r="L10" i="19"/>
  <c r="M10" i="19"/>
  <c r="K31" i="19"/>
  <c r="L31" i="19"/>
  <c r="M31" i="19"/>
  <c r="T31" i="19"/>
  <c r="U31" i="19"/>
  <c r="U4" i="19"/>
  <c r="T11" i="19"/>
  <c r="U11" i="19"/>
  <c r="K11" i="19"/>
  <c r="L11" i="19"/>
  <c r="M11" i="19"/>
  <c r="K32" i="19"/>
  <c r="L32" i="19"/>
  <c r="M32" i="19"/>
  <c r="T32" i="19"/>
  <c r="U32" i="19"/>
  <c r="O4" i="19"/>
  <c r="K12" i="19"/>
  <c r="L12" i="19"/>
  <c r="M12" i="19"/>
  <c r="T12" i="19"/>
  <c r="U12" i="19"/>
  <c r="L4" i="19"/>
  <c r="K6" i="19"/>
  <c r="L6" i="19"/>
  <c r="M6" i="19"/>
  <c r="T6" i="19"/>
  <c r="U6" i="19"/>
  <c r="T5" i="19"/>
  <c r="U5" i="19"/>
  <c r="K5" i="19"/>
  <c r="L5" i="19"/>
  <c r="M5" i="19"/>
  <c r="K13" i="19"/>
  <c r="L13" i="19"/>
  <c r="M13" i="19"/>
  <c r="T13" i="19"/>
  <c r="U13" i="19"/>
  <c r="G34" i="19"/>
  <c r="N33" i="19"/>
  <c r="O33" i="19"/>
  <c r="P33" i="19"/>
  <c r="Q33" i="19"/>
  <c r="J33" i="19"/>
  <c r="T9" i="19"/>
  <c r="U9" i="19"/>
  <c r="G16" i="19"/>
  <c r="J15" i="19"/>
  <c r="N15" i="19"/>
  <c r="O15" i="19"/>
  <c r="P15" i="19"/>
  <c r="Q15" i="19"/>
  <c r="T7" i="19"/>
  <c r="U7" i="19"/>
  <c r="K8" i="19"/>
  <c r="L8" i="19"/>
  <c r="M8" i="19"/>
  <c r="T8" i="19"/>
  <c r="U8" i="19"/>
  <c r="P4" i="19"/>
  <c r="M4" i="19"/>
  <c r="G35" i="19"/>
  <c r="J34" i="19"/>
  <c r="N34" i="19"/>
  <c r="O34" i="19"/>
  <c r="P34" i="19"/>
  <c r="Q34" i="19"/>
  <c r="K33" i="19"/>
  <c r="L33" i="19"/>
  <c r="M33" i="19"/>
  <c r="T33" i="19"/>
  <c r="U33" i="19"/>
  <c r="T15" i="19"/>
  <c r="U15" i="19"/>
  <c r="K15" i="19"/>
  <c r="L15" i="19"/>
  <c r="M15" i="19"/>
  <c r="G17" i="19"/>
  <c r="N16" i="19"/>
  <c r="O16" i="19"/>
  <c r="P16" i="19"/>
  <c r="Q16" i="19"/>
  <c r="J16" i="19"/>
  <c r="Q4" i="19"/>
  <c r="K34" i="19"/>
  <c r="L34" i="19"/>
  <c r="M34" i="19"/>
  <c r="T34" i="19"/>
  <c r="U34" i="19"/>
  <c r="G36" i="19"/>
  <c r="J35" i="19"/>
  <c r="N35" i="19"/>
  <c r="O35" i="19"/>
  <c r="P35" i="19"/>
  <c r="Q35" i="19"/>
  <c r="G18" i="19"/>
  <c r="J17" i="19"/>
  <c r="N17" i="19"/>
  <c r="T16" i="19"/>
  <c r="K16" i="19"/>
  <c r="K35" i="19"/>
  <c r="L35" i="19"/>
  <c r="M35" i="19"/>
  <c r="T35" i="19"/>
  <c r="U35" i="19"/>
  <c r="J36" i="19"/>
  <c r="N36" i="19"/>
  <c r="O36" i="19"/>
  <c r="P36" i="19"/>
  <c r="Q36" i="19"/>
  <c r="O17" i="19"/>
  <c r="L16" i="19"/>
  <c r="U16" i="19"/>
  <c r="T17" i="19"/>
  <c r="U17" i="19"/>
  <c r="K17" i="19"/>
  <c r="L17" i="19"/>
  <c r="M17" i="19"/>
  <c r="G19" i="19"/>
  <c r="N18" i="19"/>
  <c r="O18" i="19"/>
  <c r="P18" i="19"/>
  <c r="Q18" i="19"/>
  <c r="J18" i="19"/>
  <c r="K36" i="19"/>
  <c r="L36" i="19"/>
  <c r="M36" i="19"/>
  <c r="T36" i="19"/>
  <c r="U36" i="19"/>
  <c r="M16" i="19"/>
  <c r="K18" i="19"/>
  <c r="L18" i="19"/>
  <c r="M18" i="19"/>
  <c r="T18" i="19"/>
  <c r="U18" i="19"/>
  <c r="G20" i="19"/>
  <c r="J19" i="19"/>
  <c r="N19" i="19"/>
  <c r="O19" i="19"/>
  <c r="P19" i="19"/>
  <c r="Q19" i="19"/>
  <c r="P17" i="19"/>
  <c r="Q17" i="19"/>
  <c r="K19" i="19"/>
  <c r="L19" i="19"/>
  <c r="M19" i="19"/>
  <c r="T19" i="19"/>
  <c r="U19" i="19"/>
  <c r="G21" i="19"/>
  <c r="N20" i="19"/>
  <c r="J20" i="19"/>
  <c r="O20" i="19"/>
  <c r="T20" i="19"/>
  <c r="U20" i="19"/>
  <c r="K20" i="19"/>
  <c r="G22" i="19"/>
  <c r="J21" i="19"/>
  <c r="N21" i="19"/>
  <c r="O21" i="19"/>
  <c r="P21" i="19"/>
  <c r="Q21" i="19"/>
  <c r="L20" i="19"/>
  <c r="P20" i="19"/>
  <c r="G23" i="19"/>
  <c r="N22" i="19"/>
  <c r="J22" i="19"/>
  <c r="K21" i="19"/>
  <c r="L21" i="19"/>
  <c r="M21" i="19"/>
  <c r="T21" i="19"/>
  <c r="U21" i="19"/>
  <c r="Q20" i="19"/>
  <c r="T22" i="19"/>
  <c r="U22" i="19"/>
  <c r="K22" i="19"/>
  <c r="L22" i="19"/>
  <c r="M22" i="19"/>
  <c r="G24" i="19"/>
  <c r="J23" i="19"/>
  <c r="N23" i="19"/>
  <c r="O23" i="19"/>
  <c r="P23" i="19"/>
  <c r="Q23" i="19"/>
  <c r="O22" i="19"/>
  <c r="P22" i="19"/>
  <c r="Q22" i="19"/>
  <c r="M20" i="19"/>
  <c r="K23" i="19"/>
  <c r="L23" i="19"/>
  <c r="M23" i="19"/>
  <c r="T23" i="19"/>
  <c r="U23" i="19"/>
  <c r="G25" i="19"/>
  <c r="N24" i="19"/>
  <c r="O24" i="19"/>
  <c r="P24" i="19"/>
  <c r="Q24" i="19"/>
  <c r="J24" i="19"/>
  <c r="T24" i="19"/>
  <c r="U24" i="19"/>
  <c r="K24" i="19"/>
  <c r="L24" i="19"/>
  <c r="M24" i="19"/>
  <c r="G26" i="19"/>
  <c r="N25" i="19"/>
  <c r="O25" i="19"/>
  <c r="P25" i="19"/>
  <c r="Q25" i="19"/>
  <c r="J25" i="19"/>
  <c r="G27" i="19"/>
  <c r="J26" i="19"/>
  <c r="N26" i="19"/>
  <c r="O26" i="19"/>
  <c r="P26" i="19"/>
  <c r="Q26" i="19"/>
  <c r="K25" i="19"/>
  <c r="L25" i="19"/>
  <c r="M25" i="19"/>
  <c r="T25" i="19"/>
  <c r="U25" i="19"/>
  <c r="K26" i="19"/>
  <c r="L26" i="19"/>
  <c r="M26" i="19"/>
  <c r="T26" i="19"/>
  <c r="U26" i="19"/>
  <c r="G28" i="19"/>
  <c r="J27" i="19"/>
  <c r="N27" i="19"/>
  <c r="O27" i="19"/>
  <c r="P27" i="19"/>
  <c r="Q27" i="19"/>
  <c r="T27" i="19"/>
  <c r="U27" i="19"/>
  <c r="K27" i="19"/>
  <c r="L27" i="19"/>
  <c r="M27" i="19"/>
  <c r="G29" i="19"/>
  <c r="J28" i="19"/>
  <c r="N28" i="19"/>
  <c r="O28" i="19"/>
  <c r="P28" i="19"/>
  <c r="Q28" i="19"/>
  <c r="T28" i="19"/>
  <c r="U28" i="19"/>
  <c r="K28" i="19"/>
  <c r="L28" i="19"/>
  <c r="M28" i="19"/>
  <c r="G30" i="19"/>
  <c r="J29" i="19"/>
  <c r="N29" i="19"/>
  <c r="O29" i="19"/>
  <c r="P29" i="19"/>
  <c r="Q29" i="19"/>
  <c r="J30" i="19"/>
  <c r="N30" i="19"/>
  <c r="T29" i="19"/>
  <c r="U29" i="19"/>
  <c r="K29" i="19"/>
  <c r="L29" i="19"/>
  <c r="M29" i="19"/>
  <c r="O30" i="19"/>
  <c r="N37" i="19"/>
  <c r="T30" i="19"/>
  <c r="K30" i="19"/>
  <c r="J37" i="19"/>
  <c r="L30" i="19"/>
  <c r="K37" i="19"/>
  <c r="B37" i="11"/>
  <c r="U30" i="19"/>
  <c r="U37" i="19"/>
  <c r="T37" i="19"/>
  <c r="P30" i="19"/>
  <c r="O37" i="19"/>
  <c r="B38" i="11"/>
  <c r="Q30" i="19"/>
  <c r="Q37" i="19"/>
  <c r="B31" i="11"/>
  <c r="P37" i="19"/>
  <c r="M30" i="19"/>
  <c r="M37" i="19"/>
  <c r="B30" i="11"/>
  <c r="L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<sst xmlns="http://schemas.openxmlformats.org/spreadsheetml/2006/main" count="263" uniqueCount="131">
  <si>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</si>
  <si>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</si>
  <si>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</si>
  <si>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</si>
  <si>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</si>
  <si>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</si>
  <si>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</si>
  <si>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</si>
  <si>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</si>
  <si>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</si>
  <si>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</si>
  <si>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</si>
  <si>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</si>
  <si>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</si>
  <si>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</si>
  <si>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</si>
  <si>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</si>
  <si>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</si>
  <si>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</si>
  <si>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</si>
  <si>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</si>
  <si>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</si>
  <si>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</si>
  <si>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</si>
  <si>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</si>
  <si>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</si>
  <si>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</si>
  <si>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</si>
  <si>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</si>
  <si>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</si>
  <si>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</si>
  <si>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</si>
  <si>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</si>
  <si>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</si>
  <si>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</si>
  <si>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</si>
  <si>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</si>
  <si>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</si>
  <si>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</si>
  <si>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</si>
  <si>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</si>
  <si>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</si>
  <si>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</si>
  <si>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</si>
  <si>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</si>
  <si>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</si>
  <si>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</si>
  <si>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332 Widening</t>
  </si>
  <si>
    <t>Data entered by the sponsors</t>
  </si>
  <si>
    <t>Application ID Number:</t>
  </si>
  <si>
    <t>Data populated/calculated based on inputs</t>
  </si>
  <si>
    <t>Sponsor ID Number (CSJ, etc.):</t>
  </si>
  <si>
    <t>1524-01-047</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</si>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</sst>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5" zoomScaleNormal="100" workbookViewId="0" xr3:uid="{51F8DEE0-4D01-5F28-A812-FC0BD7CAC4A5}">
      <selection activeCell="B19" sqref="B19"/>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5.3</v>
      </c>
    </row>
    <row r="17" spans="1:2">
      <c r="A17" s="86" t="s">
        <v>64</v>
      </c>
      <c r="B17" s="8">
        <v>26</v>
      </c>
    </row>
    <row r="18" spans="1:2">
      <c r="A18" s="86" t="s">
        <v>65</v>
      </c>
      <c r="B18" s="8">
        <v>43</v>
      </c>
    </row>
    <row r="19" spans="1:2">
      <c r="A19" s="76" t="s">
        <v>66</v>
      </c>
      <c r="B19" s="77">
        <f>VLOOKUP(B14,'Service Life'!C6:D8,2,FALSE)</f>
        <v>20</v>
      </c>
    </row>
    <row r="21" spans="1:2">
      <c r="A21" s="81" t="s">
        <v>67</v>
      </c>
    </row>
    <row r="22" spans="1:2" ht="20.25" customHeight="1">
      <c r="A22" s="86" t="s">
        <v>68</v>
      </c>
      <c r="B22" s="95">
        <v>31188</v>
      </c>
    </row>
    <row r="23" spans="1:2" ht="30">
      <c r="A23" s="94" t="s">
        <v>69</v>
      </c>
      <c r="B23" s="96">
        <v>37196</v>
      </c>
    </row>
    <row r="24" spans="1:2" ht="30">
      <c r="A24" s="94" t="s">
        <v>70</v>
      </c>
      <c r="B24" s="96">
        <v>46080</v>
      </c>
    </row>
    <row r="27" spans="1:2" ht="18.75">
      <c r="A27" s="79" t="s">
        <v>71</v>
      </c>
      <c r="B27" s="80"/>
    </row>
    <row r="29" spans="1:2">
      <c r="A29" s="87" t="s">
        <v>72</v>
      </c>
    </row>
    <row r="30" spans="1:2">
      <c r="A30" s="84" t="s">
        <v>73</v>
      </c>
      <c r="B30" s="35">
        <f>'Benefit Calculations'!M37</f>
        <v>24184.921373680379</v>
      </c>
    </row>
    <row r="31" spans="1:2">
      <c r="A31" s="84" t="s">
        <v>74</v>
      </c>
      <c r="B31" s="35">
        <f>'Benefit Calculations'!Q37</f>
        <v>3222.9373660457436</v>
      </c>
    </row>
    <row r="32" spans="1:2">
      <c r="B32" s="88"/>
    </row>
    <row r="33" spans="1:9">
      <c r="A33" s="87" t="s">
        <v>75</v>
      </c>
      <c r="B33" s="88"/>
    </row>
    <row r="34" spans="1:9">
      <c r="A34" s="84" t="s">
        <v>76</v>
      </c>
      <c r="B34" s="35">
        <f>$B$30+$B$31</f>
        <v>27407.858739726122</v>
      </c>
    </row>
    <row r="35" spans="1:9">
      <c r="I35" s="89"/>
    </row>
    <row r="36" spans="1:9">
      <c r="A36" s="87" t="s">
        <v>77</v>
      </c>
    </row>
    <row r="37" spans="1:9">
      <c r="A37" s="84" t="s">
        <v>78</v>
      </c>
      <c r="B37" s="91">
        <f>'Benefit Calculations'!K37</f>
        <v>9.299486966065226</v>
      </c>
    </row>
    <row r="38" spans="1:9">
      <c r="A38" s="84" t="s">
        <v>79</v>
      </c>
      <c r="B38" s="91">
        <f>'Benefit Calculations'!O37</f>
        <v>4.8842227231654656</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6.7042998969599907E-2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1.53491003439E-2</v>
      </c>
      <c r="F4" s="54">
        <v>2018</v>
      </c>
      <c r="G4" s="63">
        <f>'Inputs &amp; Outputs'!B22</f>
        <v>31188</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5.9465900063499999E-2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1.13695003092E-2</v>
      </c>
      <c r="F5" s="54">
        <f t="shared" ref="F5:F36" si="2">F4+1</f>
        <v>2019</v>
      </c>
      <c r="G5" s="63">
        <f>G4+G4*H5</f>
        <v>31982.863295103678</v>
      </c>
      <c r="H5" s="62">
        <f>$C$9</f>
        <v>2.5486190044365697E-2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32797.98462720566</v>
      </c>
      <c r="H6" s="62">
        <f t="shared" ref="H6:H11" si="7">$C$9</f>
        <v>2.5486190044365697E-2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33633.880296486808</v>
      </c>
      <c r="H7" s="62">
        <f t="shared" si="7"/>
        <v>2.5486190044365697E-2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34491.079761652516</v>
      </c>
      <c r="H8" s="62">
        <f t="shared" si="7"/>
        <v>2.5486190044365697E-2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2.5486190044365697E-2</v>
      </c>
      <c r="F9" s="54">
        <f t="shared" si="2"/>
        <v>2023</v>
      </c>
      <c r="G9" s="63">
        <f t="shared" si="6"/>
        <v>35370.125975293369</v>
      </c>
      <c r="H9" s="62">
        <f t="shared" si="7"/>
        <v>2.5486190044365697E-2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8.6039142332881013E-3</v>
      </c>
      <c r="F10" s="54">
        <f t="shared" si="2"/>
        <v>2024</v>
      </c>
      <c r="G10" s="63">
        <f t="shared" si="6"/>
        <v>36271.57572779285</v>
      </c>
      <c r="H10" s="62">
        <f t="shared" si="7"/>
        <v>2.5486190044365697E-2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1.4562256262258044E-2</v>
      </c>
      <c r="F11" s="54">
        <f t="shared" si="2"/>
        <v>2025</v>
      </c>
      <c r="G11" s="63">
        <f>'Inputs &amp; Outputs'!$B$23</f>
        <v>37196</v>
      </c>
      <c r="H11" s="62">
        <f t="shared" si="7"/>
        <v>2.5486190044365697E-2</v>
      </c>
      <c r="I11" s="54">
        <f>IF(AND(F11&gt;='Inputs &amp; Outputs'!B$13,F11&lt;'Inputs &amp; Outputs'!B$13+'Inputs &amp; Outputs'!B$19),1,0)</f>
        <v>1</v>
      </c>
      <c r="J11" s="55">
        <f>I11*'Inputs &amp; Outputs'!B$16*'Benefit Calculations'!G11*('Benefit Calculations'!C$4-'Benefit Calculations'!C$5)</f>
        <v>1493.7401858298483</v>
      </c>
      <c r="K11" s="71">
        <f t="shared" si="3"/>
        <v>0.42810769184174385</v>
      </c>
      <c r="L11" s="56">
        <f>K11*'Assumed Values'!$C$8</f>
        <v>3214.2325503478128</v>
      </c>
      <c r="M11" s="57">
        <f t="shared" si="0"/>
        <v>2001.6624910861515</v>
      </c>
      <c r="N11" s="55">
        <f>I11*'Inputs &amp; Outputs'!B$16*'Benefit Calculations'!G11*('Benefit Calculations'!D$4-'Benefit Calculations'!D$5)</f>
        <v>784.5335753207163</v>
      </c>
      <c r="O11" s="71">
        <f t="shared" si="4"/>
        <v>0.2248482442187982</v>
      </c>
      <c r="P11" s="56">
        <f>ABS(O11*'Assumed Values'!$C$7)</f>
        <v>428.33590523681056</v>
      </c>
      <c r="Q11" s="57">
        <f t="shared" si="1"/>
        <v>266.74607442612643</v>
      </c>
      <c r="T11" s="68">
        <f t="shared" si="5"/>
        <v>0.38837244831576057</v>
      </c>
      <c r="U11" s="69">
        <f>T11*'Assumed Values'!$D$8</f>
        <v>0</v>
      </c>
    </row>
    <row r="12" spans="2:21">
      <c r="C12" s="38"/>
      <c r="F12" s="54">
        <f t="shared" si="2"/>
        <v>2026</v>
      </c>
      <c r="G12" s="63">
        <f t="shared" si="6"/>
        <v>37516.031193821385</v>
      </c>
      <c r="H12" s="62">
        <f>$C$10</f>
        <v>8.6039142332881013E-3</v>
      </c>
      <c r="I12" s="54">
        <f>IF(AND(F12&gt;='Inputs &amp; Outputs'!B$13,F12&lt;'Inputs &amp; Outputs'!B$13+'Inputs &amp; Outputs'!B$19),1,0)</f>
        <v>1</v>
      </c>
      <c r="J12" s="55">
        <f>I12*'Inputs &amp; Outputs'!B$16*'Benefit Calculations'!G12*('Benefit Calculations'!C$4-'Benefit Calculations'!C$5)</f>
        <v>1506.5921982755442</v>
      </c>
      <c r="K12" s="71">
        <f t="shared" si="3"/>
        <v>0.43179109370496116</v>
      </c>
      <c r="L12" s="56">
        <f>K12*'Assumed Values'!$C$8</f>
        <v>3241.8875315368482</v>
      </c>
      <c r="M12" s="57">
        <f t="shared" si="0"/>
        <v>1886.8080593303239</v>
      </c>
      <c r="N12" s="55">
        <f>I12*'Inputs &amp; Outputs'!B$16*'Benefit Calculations'!G12*('Benefit Calculations'!D$4-'Benefit Calculations'!D$5)</f>
        <v>791.28363491591062</v>
      </c>
      <c r="O12" s="71">
        <f t="shared" si="4"/>
        <v>0.22678281922756216</v>
      </c>
      <c r="P12" s="56">
        <f>ABS(O12*'Assumed Values'!$C$7)</f>
        <v>432.02127062850593</v>
      </c>
      <c r="Q12" s="57">
        <f t="shared" si="1"/>
        <v>251.44031287154687</v>
      </c>
      <c r="T12" s="68">
        <f t="shared" si="5"/>
        <v>0.39171397155164145</v>
      </c>
      <c r="U12" s="69">
        <f>T12*'Assumed Values'!$D$8</f>
        <v>0</v>
      </c>
    </row>
    <row r="13" spans="2:21">
      <c r="C13" s="38"/>
      <c r="F13" s="54">
        <f t="shared" si="2"/>
        <v>2027</v>
      </c>
      <c r="G13" s="63">
        <f t="shared" si="6"/>
        <v>37838.815908586388</v>
      </c>
      <c r="H13" s="62">
        <f t="shared" ref="H13:H36" si="8">$C$10</f>
        <v>8.6039142332881013E-3</v>
      </c>
      <c r="I13" s="54">
        <f>IF(AND(F13&gt;='Inputs &amp; Outputs'!B$13,F13&lt;'Inputs &amp; Outputs'!B$13+'Inputs &amp; Outputs'!B$19),1,0)</f>
        <v>1</v>
      </c>
      <c r="J13" s="55">
        <f>I13*'Inputs &amp; Outputs'!B$16*'Benefit Calculations'!G13*('Benefit Calculations'!C$4-'Benefit Calculations'!C$5)</f>
        <v>1519.5547883340482</v>
      </c>
      <c r="K13" s="71">
        <f t="shared" si="3"/>
        <v>0.43550618724189638</v>
      </c>
      <c r="L13" s="56">
        <f>K13*'Assumed Values'!$C$8</f>
        <v>3269.7804538121582</v>
      </c>
      <c r="M13" s="57">
        <f t="shared" si="0"/>
        <v>1778.5439196705411</v>
      </c>
      <c r="N13" s="55">
        <f>I13*'Inputs &amp; Outputs'!B$16*'Benefit Calculations'!G13*('Benefit Calculations'!D$4-'Benefit Calculations'!D$5)</f>
        <v>798.09177144493162</v>
      </c>
      <c r="O13" s="71">
        <f t="shared" si="4"/>
        <v>0.22873403915377941</v>
      </c>
      <c r="P13" s="56">
        <f>ABS(O13*'Assumed Values'!$C$7)</f>
        <v>435.73834458794977</v>
      </c>
      <c r="Q13" s="57">
        <f t="shared" si="1"/>
        <v>237.01278855914464</v>
      </c>
      <c r="T13" s="68">
        <f t="shared" si="5"/>
        <v>0.39508424496685252</v>
      </c>
      <c r="U13" s="69">
        <f>T13*'Assumed Values'!$D$8</f>
        <v>0</v>
      </c>
    </row>
    <row r="14" spans="2:21">
      <c r="C14" s="38"/>
      <c r="F14" s="54">
        <f t="shared" si="2"/>
        <v>2028</v>
      </c>
      <c r="G14" s="63">
        <f t="shared" si="6"/>
        <v>38164.377835353043</v>
      </c>
      <c r="H14" s="62">
        <f t="shared" si="8"/>
        <v>8.6039142332881013E-3</v>
      </c>
      <c r="I14" s="54">
        <f>IF(AND(F14&gt;='Inputs &amp; Outputs'!B$13,F14&lt;'Inputs &amp; Outputs'!B$13+'Inputs &amp; Outputs'!B$19),1,0)</f>
        <v>1</v>
      </c>
      <c r="J14" s="55">
        <f>I14*'Inputs &amp; Outputs'!B$16*'Benefit Calculations'!G14*('Benefit Calculations'!C$4-'Benefit Calculations'!C$5)</f>
        <v>1532.6289074056565</v>
      </c>
      <c r="K14" s="71">
        <f t="shared" si="3"/>
        <v>0.43925324512499198</v>
      </c>
      <c r="L14" s="56">
        <f>K14*'Assumed Values'!$C$8</f>
        <v>3297.9133643984396</v>
      </c>
      <c r="M14" s="57">
        <f t="shared" si="0"/>
        <v>1676.4919243135723</v>
      </c>
      <c r="N14" s="55">
        <f>I14*'Inputs &amp; Outputs'!B$16*'Benefit Calculations'!G14*('Benefit Calculations'!D$4-'Benefit Calculations'!D$5)</f>
        <v>804.95848459673675</v>
      </c>
      <c r="O14" s="71">
        <f t="shared" si="4"/>
        <v>0.23070204720889209</v>
      </c>
      <c r="P14" s="56">
        <f>ABS(O14*'Assumed Values'!$C$7)</f>
        <v>439.48739993293941</v>
      </c>
      <c r="Q14" s="57">
        <f t="shared" si="1"/>
        <v>223.41310865803737</v>
      </c>
      <c r="T14" s="68">
        <f t="shared" si="5"/>
        <v>0.39848351592547065</v>
      </c>
      <c r="U14" s="69">
        <f>T14*'Assumed Values'!$D$8</f>
        <v>0</v>
      </c>
    </row>
    <row r="15" spans="2:21">
      <c r="C15" s="1"/>
      <c r="F15" s="54">
        <f t="shared" si="2"/>
        <v>2029</v>
      </c>
      <c r="G15" s="63">
        <f t="shared" si="6"/>
        <v>38492.740869015222</v>
      </c>
      <c r="H15" s="62">
        <f t="shared" si="8"/>
        <v>8.6039142332881013E-3</v>
      </c>
      <c r="I15" s="54">
        <f>IF(AND(F15&gt;='Inputs &amp; Outputs'!B$13,F15&lt;'Inputs &amp; Outputs'!B$13+'Inputs &amp; Outputs'!B$19),1,0)</f>
        <v>1</v>
      </c>
      <c r="J15" s="55">
        <f>I15*'Inputs &amp; Outputs'!B$16*'Benefit Calculations'!G15*('Benefit Calculations'!C$4-'Benefit Calculations'!C$5)</f>
        <v>1545.815515076433</v>
      </c>
      <c r="K15" s="71">
        <f t="shared" si="3"/>
        <v>0.44303254237274092</v>
      </c>
      <c r="L15" s="56">
        <f>K15*'Assumed Values'!$C$8</f>
        <v>3326.2883281345389</v>
      </c>
      <c r="M15" s="57">
        <f t="shared" si="0"/>
        <v>1580.2956234048286</v>
      </c>
      <c r="N15" s="55">
        <f>I15*'Inputs &amp; Outputs'!B$16*'Benefit Calculations'!G15*('Benefit Calculations'!D$4-'Benefit Calculations'!D$5)</f>
        <v>811.88427835956463</v>
      </c>
      <c r="O15" s="71">
        <f t="shared" si="4"/>
        <v>0.23268698783652139</v>
      </c>
      <c r="P15" s="56">
        <f>ABS(O15*'Assumed Values'!$C$7)</f>
        <v>443.26871182857326</v>
      </c>
      <c r="Q15" s="57">
        <f t="shared" si="1"/>
        <v>210.59377185376019</v>
      </c>
      <c r="T15" s="68">
        <f t="shared" si="5"/>
        <v>0.40191203391987262</v>
      </c>
      <c r="U15" s="69">
        <f>T15*'Assumed Values'!$D$8</f>
        <v>0</v>
      </c>
    </row>
    <row r="16" spans="2:21">
      <c r="C16" s="1"/>
      <c r="F16" s="54">
        <f t="shared" si="2"/>
        <v>2030</v>
      </c>
      <c r="G16" s="63">
        <f t="shared" si="6"/>
        <v>38823.929110056415</v>
      </c>
      <c r="H16" s="62">
        <f t="shared" si="8"/>
        <v>8.6039142332881013E-3</v>
      </c>
      <c r="I16" s="54">
        <f>IF(AND(F16&gt;='Inputs &amp; Outputs'!B$13,F16&lt;'Inputs &amp; Outputs'!B$13+'Inputs &amp; Outputs'!B$19),1,0)</f>
        <v>1</v>
      </c>
      <c r="J16" s="55">
        <f>I16*'Inputs &amp; Outputs'!B$16*'Benefit Calculations'!G16*('Benefit Calculations'!C$4-'Benefit Calculations'!C$5)</f>
        <v>1559.115579188637</v>
      </c>
      <c r="K16" s="71">
        <f t="shared" si="3"/>
        <v>0.44684435636987158</v>
      </c>
      <c r="L16" s="56">
        <f>K16*'Assumed Values'!$C$8</f>
        <v>3354.9074276249958</v>
      </c>
      <c r="M16" s="57">
        <f t="shared" si="0"/>
        <v>1489.6190200110698</v>
      </c>
      <c r="N16" s="55">
        <f>I16*'Inputs &amp; Outputs'!B$16*'Benefit Calculations'!G16*('Benefit Calculations'!D$4-'Benefit Calculations'!D$5)</f>
        <v>818.86966105792544</v>
      </c>
      <c r="O16" s="71">
        <f t="shared" si="4"/>
        <v>0.234689006723069</v>
      </c>
      <c r="P16" s="56">
        <f>ABS(O16*'Assumed Values'!$C$7)</f>
        <v>447.08255780744645</v>
      </c>
      <c r="Q16" s="57">
        <f t="shared" si="1"/>
        <v>198.51000243444358</v>
      </c>
      <c r="T16" s="68">
        <f t="shared" si="5"/>
        <v>0.40537005058904563</v>
      </c>
      <c r="U16" s="69">
        <f>T16*'Assumed Values'!$D$8</f>
        <v>0</v>
      </c>
    </row>
    <row r="17" spans="3:21">
      <c r="C17" s="1"/>
      <c r="F17" s="54">
        <f t="shared" si="2"/>
        <v>2031</v>
      </c>
      <c r="G17" s="63">
        <f t="shared" si="6"/>
        <v>39157.966866318595</v>
      </c>
      <c r="H17" s="62">
        <f t="shared" si="8"/>
        <v>8.6039142332881013E-3</v>
      </c>
      <c r="I17" s="54">
        <f>IF(AND(F17&gt;='Inputs &amp; Outputs'!B$13,F17&lt;'Inputs &amp; Outputs'!B$13+'Inputs &amp; Outputs'!B$19),1,0)</f>
        <v>1</v>
      </c>
      <c r="J17" s="55">
        <f>I17*'Inputs &amp; Outputs'!B$16*'Benefit Calculations'!G17*('Benefit Calculations'!C$4-'Benefit Calculations'!C$5)</f>
        <v>1572.5300759117588</v>
      </c>
      <c r="K17" s="71">
        <f t="shared" si="3"/>
        <v>0.45068896688770671</v>
      </c>
      <c r="L17" s="56">
        <f>K17*'Assumed Values'!$C$8</f>
        <v>3383.7727633929021</v>
      </c>
      <c r="M17" s="57">
        <f t="shared" si="0"/>
        <v>1404.1453965416069</v>
      </c>
      <c r="N17" s="55">
        <f>I17*'Inputs &amp; Outputs'!B$16*'Benefit Calculations'!G17*('Benefit Calculations'!D$4-'Benefit Calculations'!D$5)</f>
        <v>825.91514538990941</v>
      </c>
      <c r="O17" s="71">
        <f t="shared" si="4"/>
        <v>0.23670825080840982</v>
      </c>
      <c r="P17" s="56">
        <f>ABS(O17*'Assumed Values'!$C$7)</f>
        <v>450.92921779002069</v>
      </c>
      <c r="Q17" s="57">
        <f t="shared" si="1"/>
        <v>187.11959389704606</v>
      </c>
      <c r="T17" s="68">
        <f t="shared" si="5"/>
        <v>0.40885781973705726</v>
      </c>
      <c r="U17" s="69">
        <f>T17*'Assumed Values'!$D$8</f>
        <v>0</v>
      </c>
    </row>
    <row r="18" spans="3:21">
      <c r="F18" s="54">
        <f t="shared" si="2"/>
        <v>2032</v>
      </c>
      <c r="G18" s="63">
        <f t="shared" si="6"/>
        <v>39494.878654786335</v>
      </c>
      <c r="H18" s="62">
        <f t="shared" si="8"/>
        <v>8.6039142332881013E-3</v>
      </c>
      <c r="I18" s="54">
        <f>IF(AND(F18&gt;='Inputs &amp; Outputs'!B$13,F18&lt;'Inputs &amp; Outputs'!B$13+'Inputs &amp; Outputs'!B$19),1,0)</f>
        <v>1</v>
      </c>
      <c r="J18" s="55">
        <f>I18*'Inputs &amp; Outputs'!B$16*'Benefit Calculations'!G18*('Benefit Calculations'!C$4-'Benefit Calculations'!C$5)</f>
        <v>1586.0599898141697</v>
      </c>
      <c r="K18" s="71">
        <f t="shared" si="3"/>
        <v>0.45456665610469776</v>
      </c>
      <c r="L18" s="56">
        <f>K18*'Assumed Values'!$C$8</f>
        <v>3412.886454034071</v>
      </c>
      <c r="M18" s="57">
        <f t="shared" si="0"/>
        <v>1323.5762085088948</v>
      </c>
      <c r="N18" s="55">
        <f>I18*'Inputs &amp; Outputs'!B$16*'Benefit Calculations'!G18*('Benefit Calculations'!D$4-'Benefit Calculations'!D$5)</f>
        <v>833.02124846481786</v>
      </c>
      <c r="O18" s="71">
        <f t="shared" si="4"/>
        <v>0.23874486829667702</v>
      </c>
      <c r="P18" s="56">
        <f>ABS(O18*'Assumed Values'!$C$7)</f>
        <v>454.80897410516974</v>
      </c>
      <c r="Q18" s="57">
        <f t="shared" si="1"/>
        <v>176.38276152738689</v>
      </c>
      <c r="T18" s="68">
        <f t="shared" si="5"/>
        <v>0.41237559735168411</v>
      </c>
      <c r="U18" s="69">
        <f>T18*'Assumed Values'!$D$8</f>
        <v>0</v>
      </c>
    </row>
    <row r="19" spans="3:21">
      <c r="F19" s="54">
        <f t="shared" si="2"/>
        <v>2033</v>
      </c>
      <c r="G19" s="63">
        <f t="shared" si="6"/>
        <v>39834.689203386239</v>
      </c>
      <c r="H19" s="62">
        <f t="shared" si="8"/>
        <v>8.6039142332881013E-3</v>
      </c>
      <c r="I19" s="54">
        <f>IF(AND(F19&gt;='Inputs &amp; Outputs'!B$13,F19&lt;'Inputs &amp; Outputs'!B$13+'Inputs &amp; Outputs'!B$19),1,0)</f>
        <v>1</v>
      </c>
      <c r="J19" s="55">
        <f>I19*'Inputs &amp; Outputs'!B$16*'Benefit Calculations'!G19*('Benefit Calculations'!C$4-'Benefit Calculations'!C$5)</f>
        <v>1599.7063139353806</v>
      </c>
      <c r="K19" s="71">
        <f t="shared" si="3"/>
        <v>0.45847770862713516</v>
      </c>
      <c r="L19" s="56">
        <f>K19*'Assumed Values'!$C$8</f>
        <v>3442.2506363725306</v>
      </c>
      <c r="M19" s="57">
        <f t="shared" si="0"/>
        <v>1247.6300417646032</v>
      </c>
      <c r="N19" s="55">
        <f>I19*'Inputs &amp; Outputs'!B$16*'Benefit Calculations'!G19*('Benefit Calculations'!D$4-'Benefit Calculations'!D$5)</f>
        <v>840.18849184111571</v>
      </c>
      <c r="O19" s="71">
        <f t="shared" si="4"/>
        <v>0.24079900866713927</v>
      </c>
      <c r="P19" s="56">
        <f>ABS(O19*'Assumed Values'!$C$7)</f>
        <v>458.72211151090033</v>
      </c>
      <c r="Q19" s="57">
        <f t="shared" si="1"/>
        <v>166.26200343906447</v>
      </c>
      <c r="T19" s="68">
        <f t="shared" si="5"/>
        <v>0.415923641623199</v>
      </c>
      <c r="U19" s="69">
        <f>T19*'Assumed Values'!$D$8</f>
        <v>0</v>
      </c>
    </row>
    <row r="20" spans="3:21">
      <c r="F20" s="54">
        <f t="shared" si="2"/>
        <v>2034</v>
      </c>
      <c r="G20" s="63">
        <f t="shared" si="6"/>
        <v>40177.423452801864</v>
      </c>
      <c r="H20" s="62">
        <f t="shared" si="8"/>
        <v>8.6039142332881013E-3</v>
      </c>
      <c r="I20" s="54">
        <f>IF(AND(F20&gt;='Inputs &amp; Outputs'!B$13,F20&lt;'Inputs &amp; Outputs'!B$13+'Inputs &amp; Outputs'!B$19),1,0)</f>
        <v>1</v>
      </c>
      <c r="J20" s="55">
        <f>I20*'Inputs &amp; Outputs'!B$16*'Benefit Calculations'!G20*('Benefit Calculations'!C$4-'Benefit Calculations'!C$5)</f>
        <v>1613.4700498589302</v>
      </c>
      <c r="K20" s="71">
        <f t="shared" si="3"/>
        <v>0.46242241151003749</v>
      </c>
      <c r="L20" s="56">
        <f>K20*'Assumed Values'!$C$8</f>
        <v>3471.8674656173616</v>
      </c>
      <c r="M20" s="57">
        <f t="shared" si="0"/>
        <v>1176.0416295689906</v>
      </c>
      <c r="N20" s="55">
        <f>I20*'Inputs &amp; Outputs'!B$16*'Benefit Calculations'!G20*('Benefit Calculations'!D$4-'Benefit Calculations'!D$5)</f>
        <v>847.41740156471246</v>
      </c>
      <c r="O20" s="71">
        <f t="shared" si="4"/>
        <v>0.24287082268517218</v>
      </c>
      <c r="P20" s="56">
        <f>ABS(O20*'Assumed Values'!$C$7)</f>
        <v>462.66891721525303</v>
      </c>
      <c r="Q20" s="57">
        <f t="shared" si="1"/>
        <v>156.72196958589618</v>
      </c>
      <c r="T20" s="68">
        <f t="shared" si="5"/>
        <v>0.41950221296332191</v>
      </c>
      <c r="U20" s="69">
        <f>T20*'Assumed Values'!$D$8</f>
        <v>0</v>
      </c>
    </row>
    <row r="21" spans="3:21">
      <c r="F21" s="54">
        <f t="shared" si="2"/>
        <v>2035</v>
      </c>
      <c r="G21" s="63">
        <f t="shared" si="6"/>
        <v>40523.106558304273</v>
      </c>
      <c r="H21" s="62">
        <f t="shared" si="8"/>
        <v>8.6039142332881013E-3</v>
      </c>
      <c r="I21" s="54">
        <f>IF(AND(F21&gt;='Inputs &amp; Outputs'!B$13,F21&lt;'Inputs &amp; Outputs'!B$13+'Inputs &amp; Outputs'!B$19),1,0)</f>
        <v>1</v>
      </c>
      <c r="J21" s="55">
        <f>I21*'Inputs &amp; Outputs'!B$16*'Benefit Calculations'!G21*('Benefit Calculations'!C$4-'Benefit Calculations'!C$5)</f>
        <v>1627.3522077858956</v>
      </c>
      <c r="K21" s="71">
        <f t="shared" si="3"/>
        <v>0.46640105427822015</v>
      </c>
      <c r="L21" s="56">
        <f>K21*'Assumed Values'!$C$8</f>
        <v>3501.739115520877</v>
      </c>
      <c r="M21" s="57">
        <f t="shared" si="0"/>
        <v>1108.5609260603539</v>
      </c>
      <c r="N21" s="55">
        <f>I21*'Inputs &amp; Outputs'!B$16*'Benefit Calculations'!G21*('Benefit Calculations'!D$4-'Benefit Calculations'!D$5)</f>
        <v>854.70850820757107</v>
      </c>
      <c r="O21" s="71">
        <f t="shared" si="4"/>
        <v>0.2449604624133235</v>
      </c>
      <c r="P21" s="56">
        <f>ABS(O21*'Assumed Values'!$C$7)</f>
        <v>466.6496808973813</v>
      </c>
      <c r="Q21" s="57">
        <f t="shared" si="1"/>
        <v>147.72933829036</v>
      </c>
      <c r="T21" s="68">
        <f t="shared" si="5"/>
        <v>0.42311157402433286</v>
      </c>
      <c r="U21" s="69">
        <f>T21*'Assumed Values'!$D$8</f>
        <v>0</v>
      </c>
    </row>
    <row r="22" spans="3:21">
      <c r="F22" s="54">
        <f t="shared" si="2"/>
        <v>2036</v>
      </c>
      <c r="G22" s="63">
        <f t="shared" si="6"/>
        <v>40871.763891598319</v>
      </c>
      <c r="H22" s="62">
        <f t="shared" si="8"/>
        <v>8.6039142332881013E-3</v>
      </c>
      <c r="I22" s="54">
        <f>IF(AND(F22&gt;='Inputs &amp; Outputs'!B$13,F22&lt;'Inputs &amp; Outputs'!B$13+'Inputs &amp; Outputs'!B$19),1,0)</f>
        <v>1</v>
      </c>
      <c r="J22" s="55">
        <f>I22*'Inputs &amp; Outputs'!B$16*'Benefit Calculations'!G22*('Benefit Calculations'!C$4-'Benefit Calculations'!C$5)</f>
        <v>1641.3538066090377</v>
      </c>
      <c r="K22" s="71">
        <f t="shared" si="3"/>
        <v>0.47041392894754519</v>
      </c>
      <c r="L22" s="56">
        <f>K22*'Assumed Values'!$C$8</f>
        <v>3531.8677785381692</v>
      </c>
      <c r="M22" s="57">
        <f t="shared" si="0"/>
        <v>1044.9522328883661</v>
      </c>
      <c r="N22" s="55">
        <f>I22*'Inputs &amp; Outputs'!B$16*'Benefit Calculations'!G22*('Benefit Calculations'!D$4-'Benefit Calculations'!D$5)</f>
        <v>862.06234690665076</v>
      </c>
      <c r="O22" s="71">
        <f t="shared" si="4"/>
        <v>0.24706808122247437</v>
      </c>
      <c r="P22" s="56">
        <f>ABS(O22*'Assumed Values'!$C$7)</f>
        <v>470.66469472881369</v>
      </c>
      <c r="Q22" s="57">
        <f t="shared" si="1"/>
        <v>139.25269985677633</v>
      </c>
      <c r="T22" s="68">
        <f t="shared" si="5"/>
        <v>0.42675198971834982</v>
      </c>
      <c r="U22" s="69">
        <f>T22*'Assumed Values'!$D$8</f>
        <v>0</v>
      </c>
    </row>
    <row r="23" spans="3:21">
      <c r="F23" s="54">
        <f t="shared" si="2"/>
        <v>2037</v>
      </c>
      <c r="G23" s="63">
        <f t="shared" si="6"/>
        <v>41223.421042684829</v>
      </c>
      <c r="H23" s="62">
        <f t="shared" si="8"/>
        <v>8.6039142332881013E-3</v>
      </c>
      <c r="I23" s="54">
        <f>IF(AND(F23&gt;='Inputs &amp; Outputs'!B$13,F23&lt;'Inputs &amp; Outputs'!B$13+'Inputs &amp; Outputs'!B$19),1,0)</f>
        <v>1</v>
      </c>
      <c r="J23" s="55">
        <f>I23*'Inputs &amp; Outputs'!B$16*'Benefit Calculations'!G23*('Benefit Calculations'!C$4-'Benefit Calculations'!C$5)</f>
        <v>1655.4758739875826</v>
      </c>
      <c r="K23" s="71">
        <f t="shared" si="3"/>
        <v>0.47446133004635388</v>
      </c>
      <c r="L23" s="56">
        <f>K23*'Assumed Values'!$C$8</f>
        <v>3562.2556659880247</v>
      </c>
      <c r="M23" s="57">
        <f t="shared" si="0"/>
        <v>984.99337596076657</v>
      </c>
      <c r="N23" s="55">
        <f>I23*'Inputs &amp; Outputs'!B$16*'Benefit Calculations'!G23*('Benefit Calculations'!D$4-'Benefit Calculations'!D$5)</f>
        <v>869.47945740318255</v>
      </c>
      <c r="O23" s="71">
        <f t="shared" si="4"/>
        <v>0.24919383380309559</v>
      </c>
      <c r="P23" s="56">
        <f>ABS(O23*'Assumed Values'!$C$7)</f>
        <v>474.71425339489713</v>
      </c>
      <c r="Q23" s="57">
        <f t="shared" si="1"/>
        <v>131.26244686270826</v>
      </c>
      <c r="T23" s="68">
        <f t="shared" si="5"/>
        <v>0.43042372723677147</v>
      </c>
      <c r="U23" s="69">
        <f>T23*'Assumed Values'!$D$8</f>
        <v>0</v>
      </c>
    </row>
    <row r="24" spans="3:21">
      <c r="F24" s="54">
        <f t="shared" si="2"/>
        <v>2038</v>
      </c>
      <c r="G24" s="63">
        <f t="shared" si="6"/>
        <v>41578.103821738812</v>
      </c>
      <c r="H24" s="62">
        <f t="shared" si="8"/>
        <v>8.6039142332881013E-3</v>
      </c>
      <c r="I24" s="54">
        <f>IF(AND(F24&gt;='Inputs &amp; Outputs'!B$13,F24&lt;'Inputs &amp; Outputs'!B$13+'Inputs &amp; Outputs'!B$19),1,0)</f>
        <v>1</v>
      </c>
      <c r="J24" s="55">
        <f>I24*'Inputs &amp; Outputs'!B$16*'Benefit Calculations'!G24*('Benefit Calculations'!C$4-'Benefit Calculations'!C$5)</f>
        <v>1669.7194464226493</v>
      </c>
      <c r="K24" s="71">
        <f t="shared" si="3"/>
        <v>0.47854355463708442</v>
      </c>
      <c r="L24" s="56">
        <f>K24*'Assumed Values'!$C$8</f>
        <v>3592.9050082152298</v>
      </c>
      <c r="M24" s="57">
        <f t="shared" si="0"/>
        <v>928.4749294279344</v>
      </c>
      <c r="N24" s="55">
        <f>I24*'Inputs &amp; Outputs'!B$16*'Benefit Calculations'!G24*('Benefit Calculations'!D$4-'Benefit Calculations'!D$5)</f>
        <v>876.96038408228537</v>
      </c>
      <c r="O24" s="71">
        <f t="shared" si="4"/>
        <v>0.25133787617660164</v>
      </c>
      <c r="P24" s="56">
        <f>ABS(O24*'Assumed Values'!$C$7)</f>
        <v>478.79865411642612</v>
      </c>
      <c r="Q24" s="57">
        <f t="shared" si="1"/>
        <v>123.73067074538926</v>
      </c>
      <c r="T24" s="68">
        <f t="shared" si="5"/>
        <v>0.43412705606988883</v>
      </c>
      <c r="U24" s="69">
        <f>T24*'Assumed Values'!$D$8</f>
        <v>0</v>
      </c>
    </row>
    <row r="25" spans="3:21">
      <c r="F25" s="54">
        <f t="shared" si="2"/>
        <v>2039</v>
      </c>
      <c r="G25" s="63">
        <f t="shared" si="6"/>
        <v>41935.838261003802</v>
      </c>
      <c r="H25" s="62">
        <f t="shared" si="8"/>
        <v>8.6039142332881013E-3</v>
      </c>
      <c r="I25" s="54">
        <f>IF(AND(F25&gt;='Inputs &amp; Outputs'!B$13,F25&lt;'Inputs &amp; Outputs'!B$13+'Inputs &amp; Outputs'!B$19),1,0)</f>
        <v>1</v>
      </c>
      <c r="J25" s="55">
        <f>I25*'Inputs &amp; Outputs'!B$16*'Benefit Calculations'!G25*('Benefit Calculations'!C$4-'Benefit Calculations'!C$5)</f>
        <v>1684.0855693333233</v>
      </c>
      <c r="K25" s="71">
        <f t="shared" si="3"/>
        <v>0.48266090233807485</v>
      </c>
      <c r="L25" s="56">
        <f>K25*'Assumed Values'!$C$8</f>
        <v>3623.8180547542661</v>
      </c>
      <c r="M25" s="57">
        <f t="shared" si="0"/>
        <v>875.19948419485127</v>
      </c>
      <c r="N25" s="55">
        <f>I25*'Inputs &amp; Outputs'!B$16*'Benefit Calculations'!G25*('Benefit Calculations'!D$4-'Benefit Calculations'!D$5)</f>
        <v>884.50567601292084</v>
      </c>
      <c r="O25" s="71">
        <f t="shared" si="4"/>
        <v>0.25350036570680196</v>
      </c>
      <c r="P25" s="56">
        <f>ABS(O25*'Assumed Values'!$C$7)</f>
        <v>482.91819667145774</v>
      </c>
      <c r="Q25" s="57">
        <f t="shared" si="1"/>
        <v>116.63106432197181</v>
      </c>
      <c r="T25" s="68">
        <f t="shared" si="5"/>
        <v>0.43786224802666407</v>
      </c>
      <c r="U25" s="69">
        <f>T25*'Assumed Values'!$D$8</f>
        <v>0</v>
      </c>
    </row>
    <row r="26" spans="3:21">
      <c r="F26" s="54">
        <f t="shared" si="2"/>
        <v>2040</v>
      </c>
      <c r="G26" s="63">
        <f t="shared" si="6"/>
        <v>42296.650616702522</v>
      </c>
      <c r="H26" s="62">
        <f t="shared" si="8"/>
        <v>8.6039142332881013E-3</v>
      </c>
      <c r="I26" s="54">
        <f>IF(AND(F26&gt;='Inputs &amp; Outputs'!B$13,F26&lt;'Inputs &amp; Outputs'!B$13+'Inputs &amp; Outputs'!B$19),1,0)</f>
        <v>1</v>
      </c>
      <c r="J26" s="55">
        <f>I26*'Inputs &amp; Outputs'!B$16*'Benefit Calculations'!G26*('Benefit Calculations'!C$4-'Benefit Calculations'!C$5)</f>
        <v>1698.5752971333854</v>
      </c>
      <c r="K26" s="71">
        <f t="shared" si="3"/>
        <v>0.48681367534555303</v>
      </c>
      <c r="L26" s="56">
        <f>K26*'Assumed Values'!$C$8</f>
        <v>3654.9970744944121</v>
      </c>
      <c r="M26" s="57">
        <f t="shared" si="0"/>
        <v>824.98095840549684</v>
      </c>
      <c r="N26" s="55">
        <f>I26*'Inputs &amp; Outputs'!B$16*'Benefit Calculations'!G26*('Benefit Calculations'!D$4-'Benefit Calculations'!D$5)</f>
        <v>892.11588698819253</v>
      </c>
      <c r="O26" s="71">
        <f t="shared" si="4"/>
        <v>0.25568146111145046</v>
      </c>
      <c r="P26" s="56">
        <f>ABS(O26*'Assumed Values'!$C$7)</f>
        <v>487.07318341731315</v>
      </c>
      <c r="Q26" s="57">
        <f t="shared" si="1"/>
        <v>109.93882990311698</v>
      </c>
      <c r="T26" s="68">
        <f t="shared" si="5"/>
        <v>0.44162957725468022</v>
      </c>
      <c r="U26" s="69">
        <f>T26*'Assumed Values'!$D$8</f>
        <v>0</v>
      </c>
    </row>
    <row r="27" spans="3:21">
      <c r="F27" s="54">
        <f t="shared" si="2"/>
        <v>2041</v>
      </c>
      <c r="G27" s="63">
        <f t="shared" si="6"/>
        <v>42660.567370963981</v>
      </c>
      <c r="H27" s="62">
        <f t="shared" si="8"/>
        <v>8.6039142332881013E-3</v>
      </c>
      <c r="I27" s="54">
        <f>IF(AND(F27&gt;='Inputs &amp; Outputs'!B$13,F27&lt;'Inputs &amp; Outputs'!B$13+'Inputs &amp; Outputs'!B$19),1,0)</f>
        <v>1</v>
      </c>
      <c r="J27" s="55">
        <f>I27*'Inputs &amp; Outputs'!B$16*'Benefit Calculations'!G27*('Benefit Calculations'!C$4-'Benefit Calculations'!C$5)</f>
        <v>1713.1896933087028</v>
      </c>
      <c r="K27" s="71">
        <f t="shared" si="3"/>
        <v>0.49100217845581789</v>
      </c>
      <c r="L27" s="56">
        <f>K27*'Assumed Values'!$C$8</f>
        <v>3686.4443558462808</v>
      </c>
      <c r="M27" s="57">
        <f t="shared" si="0"/>
        <v>777.643947491321</v>
      </c>
      <c r="N27" s="55">
        <f>I27*'Inputs &amp; Outputs'!B$16*'Benefit Calculations'!G27*('Benefit Calculations'!D$4-'Benefit Calculations'!D$5)</f>
        <v>899.79157556599262</v>
      </c>
      <c r="O27" s="71">
        <f t="shared" si="4"/>
        <v>0.25788132247389511</v>
      </c>
      <c r="P27" s="56">
        <f>ABS(O27*'Assumed Values'!$C$7)</f>
        <v>491.26391931277021</v>
      </c>
      <c r="Q27" s="57">
        <f t="shared" si="1"/>
        <v>103.63059267898264</v>
      </c>
      <c r="T27" s="68">
        <f t="shared" si="5"/>
        <v>0.44542932026026272</v>
      </c>
      <c r="U27" s="69">
        <f>T27*'Assumed Values'!$D$8</f>
        <v>0</v>
      </c>
    </row>
    <row r="28" spans="3:21">
      <c r="F28" s="54">
        <f t="shared" si="2"/>
        <v>2042</v>
      </c>
      <c r="G28" s="63">
        <f t="shared" si="6"/>
        <v>43027.615233767167</v>
      </c>
      <c r="H28" s="62">
        <f t="shared" si="8"/>
        <v>8.6039142332881013E-3</v>
      </c>
      <c r="I28" s="54">
        <f>IF(AND(F28&gt;='Inputs &amp; Outputs'!B$13,F28&lt;'Inputs &amp; Outputs'!B$13+'Inputs &amp; Outputs'!B$19),1,0)</f>
        <v>1</v>
      </c>
      <c r="J28" s="55">
        <f>I28*'Inputs &amp; Outputs'!B$16*'Benefit Calculations'!G28*('Benefit Calculations'!C$4-'Benefit Calculations'!C$5)</f>
        <v>1727.929830495284</v>
      </c>
      <c r="K28" s="71">
        <f t="shared" si="3"/>
        <v>0.4952267190876094</v>
      </c>
      <c r="L28" s="56">
        <f>K28*'Assumed Values'!$C$8</f>
        <v>3718.1622069097716</v>
      </c>
      <c r="M28" s="57">
        <f t="shared" si="0"/>
        <v>733.02311151361869</v>
      </c>
      <c r="N28" s="55">
        <f>I28*'Inputs &amp; Outputs'!B$16*'Benefit Calculations'!G28*('Benefit Calculations'!D$4-'Benefit Calculations'!D$5)</f>
        <v>907.53330510999763</v>
      </c>
      <c r="O28" s="71">
        <f t="shared" si="4"/>
        <v>0.26010011125482746</v>
      </c>
      <c r="P28" s="56">
        <f>ABS(O28*'Assumed Values'!$C$7)</f>
        <v>495.49071194044632</v>
      </c>
      <c r="Q28" s="57">
        <f t="shared" si="1"/>
        <v>97.684319075081703</v>
      </c>
      <c r="T28" s="68">
        <f t="shared" si="5"/>
        <v>0.44926175592877382</v>
      </c>
      <c r="U28" s="69">
        <f>T28*'Assumed Values'!$D$8</f>
        <v>0</v>
      </c>
    </row>
    <row r="29" spans="3:21">
      <c r="F29" s="54">
        <f t="shared" si="2"/>
        <v>2043</v>
      </c>
      <c r="G29" s="63">
        <f t="shared" si="6"/>
        <v>43397.82114490142</v>
      </c>
      <c r="H29" s="62">
        <f t="shared" si="8"/>
        <v>8.6039142332881013E-3</v>
      </c>
      <c r="I29" s="54">
        <f>IF(AND(F29&gt;='Inputs &amp; Outputs'!B$13,F29&lt;'Inputs &amp; Outputs'!B$13+'Inputs &amp; Outputs'!B$19),1,0)</f>
        <v>1</v>
      </c>
      <c r="J29" s="55">
        <f>I29*'Inputs &amp; Outputs'!B$16*'Benefit Calculations'!G29*('Benefit Calculations'!C$4-'Benefit Calculations'!C$5)</f>
        <v>1742.7967905580056</v>
      </c>
      <c r="K29" s="71">
        <f t="shared" si="3"/>
        <v>0.4994876073046719</v>
      </c>
      <c r="L29" s="56">
        <f>K29*'Assumed Values'!$C$8</f>
        <v>3750.1529556434766</v>
      </c>
      <c r="M29" s="57">
        <f t="shared" si="0"/>
        <v>690.96259765990635</v>
      </c>
      <c r="N29" s="55">
        <f>I29*'Inputs &amp; Outputs'!B$16*'Benefit Calculations'!G29*('Benefit Calculations'!D$4-'Benefit Calculations'!D$5)</f>
        <v>915.34164383101654</v>
      </c>
      <c r="O29" s="71">
        <f t="shared" si="4"/>
        <v>0.26233799030413268</v>
      </c>
      <c r="P29" s="56">
        <f>ABS(O29*'Assumed Values'!$C$7)</f>
        <v>499.75387152937276</v>
      </c>
      <c r="Q29" s="57">
        <f t="shared" si="1"/>
        <v>92.079239792841918</v>
      </c>
      <c r="T29" s="68">
        <f t="shared" si="5"/>
        <v>0.45312716554508142</v>
      </c>
      <c r="U29" s="69">
        <f>T29*'Assumed Values'!$D$8</f>
        <v>0</v>
      </c>
    </row>
    <row r="30" spans="3:21">
      <c r="F30" s="54">
        <f t="shared" si="2"/>
        <v>2044</v>
      </c>
      <c r="G30" s="63">
        <f t="shared" si="6"/>
        <v>43771.212275943726</v>
      </c>
      <c r="H30" s="62">
        <f t="shared" si="8"/>
        <v>8.6039142332881013E-3</v>
      </c>
      <c r="I30" s="54">
        <f>IF(AND(F30&gt;='Inputs &amp; Outputs'!B$13,F30&lt;'Inputs &amp; Outputs'!B$13+'Inputs &amp; Outputs'!B$19),1,0)</f>
        <v>1</v>
      </c>
      <c r="J30" s="55">
        <f>I30*'Inputs &amp; Outputs'!B$16*'Benefit Calculations'!G30*('Benefit Calculations'!C$4-'Benefit Calculations'!C$5)</f>
        <v>1757.7916646700162</v>
      </c>
      <c r="K30" s="71">
        <f t="shared" si="3"/>
        <v>0.50378515583851147</v>
      </c>
      <c r="L30" s="56">
        <f>K30*'Assumed Values'!$C$8</f>
        <v>3782.4189500355442</v>
      </c>
      <c r="M30" s="57">
        <f t="shared" si="0"/>
        <v>651.3154958771795</v>
      </c>
      <c r="N30" s="55">
        <f>I30*'Inputs &amp; Outputs'!B$16*'Benefit Calculations'!G30*('Benefit Calculations'!D$4-'Benefit Calculations'!D$5)</f>
        <v>923.21716482869556</v>
      </c>
      <c r="O30" s="71">
        <f t="shared" si="4"/>
        <v>0.26459512387284262</v>
      </c>
      <c r="P30" s="56">
        <f>ABS(O30*'Assumed Values'!$C$7)</f>
        <v>504.05371097776521</v>
      </c>
      <c r="Q30" s="57">
        <f t="shared" si="1"/>
        <v>86.795777266061592</v>
      </c>
      <c r="T30" s="68">
        <f t="shared" si="5"/>
        <v>0.45702583281420422</v>
      </c>
      <c r="U30" s="69">
        <f>T30*'Assumed Values'!$D$8</f>
        <v>0</v>
      </c>
    </row>
    <row r="31" spans="3:21">
      <c r="F31" s="54">
        <f t="shared" si="2"/>
        <v>2045</v>
      </c>
      <c r="G31" s="63">
        <f>'Inputs &amp; Outputs'!$B$24</f>
        <v>46080</v>
      </c>
      <c r="H31" s="62">
        <f t="shared" si="8"/>
        <v>8.6039142332881013E-3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46476.468367869915</v>
      </c>
      <c r="H32" s="62">
        <f t="shared" si="8"/>
        <v>8.6039142332881013E-3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46876.347915573198</v>
      </c>
      <c r="H33" s="62">
        <f t="shared" si="8"/>
        <v>8.6039142332881013E-3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47279.667992608564</v>
      </c>
      <c r="H34" s="62">
        <f t="shared" si="8"/>
        <v>8.6039142332881013E-3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47686.458200995301</v>
      </c>
      <c r="H35" s="62">
        <f t="shared" si="8"/>
        <v>8.6039142332881013E-3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48096.748397445939</v>
      </c>
      <c r="H36" s="62">
        <f t="shared" si="8"/>
        <v>8.6039142332881013E-3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32447.483783934291</v>
      </c>
      <c r="K37" s="55">
        <f t="shared" ref="K37:Q37" si="9">SUM(K4:K36)</f>
        <v>9.299486966065226</v>
      </c>
      <c r="L37" s="58">
        <f t="shared" si="9"/>
        <v>69820.548141217703</v>
      </c>
      <c r="M37" s="59">
        <f t="shared" si="9"/>
        <v>24184.921373680379</v>
      </c>
      <c r="N37" s="55">
        <f t="shared" si="9"/>
        <v>17041.879641892847</v>
      </c>
      <c r="O37" s="55">
        <f t="shared" si="9"/>
        <v>4.8842227231654656</v>
      </c>
      <c r="P37" s="55">
        <f t="shared" si="9"/>
        <v>9304.4442876302128</v>
      </c>
      <c r="Q37" s="59">
        <f t="shared" si="9"/>
        <v>3222.9373660457436</v>
      </c>
      <c r="T37" s="68">
        <f>SUM(T4:T36)</f>
        <v>8.4363457838229134</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6A5D55-D38F-4EA0-963F-9CA4719EC19A}"/>
</file>

<file path=customXml/itemProps2.xml><?xml version="1.0" encoding="utf-8"?>
<ds:datastoreItem xmlns:ds="http://schemas.openxmlformats.org/officeDocument/2006/customXml" ds:itemID="{568FD957-2D05-4B2A-BFE4-C23F5ABA32FB}"/>
</file>

<file path=customXml/itemProps3.xml><?xml version="1.0" encoding="utf-8"?>
<ds:datastoreItem xmlns:ds="http://schemas.openxmlformats.org/officeDocument/2006/customXml" ds:itemID="{45DF0E3B-8A21-4697-946B-28DED70C084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