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Grants\H-GAC 2018 Call for Projects\"/>
    </mc:Choice>
  </mc:AlternateContent>
  <bookViews>
    <workbookView xWindow="0" yWindow="0" windowWidth="18210" windowHeight="12030" tabRatio="763" firstSheet="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52511"/>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H11" i="13" s="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<sst xmlns="http://schemas.openxmlformats.org/spreadsheetml/2006/main" count="273" uniqueCount="139">
  <si>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</si>
  <si>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</si>
  <si>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</si>
  <si>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</si>
  <si>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</si>
  <si>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</si>
  <si>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</si>
  <si>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</si>
  <si>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</si>
  <si>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</si>
  <si>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</si>
  <si>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</si>
  <si>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</si>
  <si>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</si>
  <si>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</si>
  <si>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</si>
  <si>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</si>
  <si>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</si>
  <si>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</si>
  <si>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</si>
  <si>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</si>
  <si>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</si>
  <si>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</si>
  <si>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</si>
  <si>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</si>
  <si>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</si>
  <si>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</si>
  <si>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</si>
  <si>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</si>
  <si>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</si>
  <si>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</si>
  <si>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</si>
  <si>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</si>
  <si>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</si>
  <si>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</si>
  <si>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</si>
  <si>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</si>
  <si>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</si>
  <si>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</si>
  <si>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</si>
  <si>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</si>
  <si>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</si>
  <si>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</si>
  <si>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</si>
  <si>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</si>
  <si>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</si>
  <si>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</si>
  <si>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</si>
  <si>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</si>
  <si>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</si>
  <si>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</si>
  <si>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</si>
  <si>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</si>
  <si>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</si>
  <si>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</si>
  <si>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</si>
  <si>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</si>
  <si>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</si>
  <si>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</si>
  <si>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</si>
  <si>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</si>
  <si>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</si>
  <si>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</si>
  <si>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</si>
  <si>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</si>
  <si>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</si>
  <si>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</si>
  <si>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</si>
  <si>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</si>
  <si>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</si>
  <si>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</si>
  <si>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</si>
  <si>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</si>
  <si>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</si>
  <si>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</si>
  <si>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</si>
  <si>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</si>
  <si>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</si>
  <si>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</si>
  <si>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</si>
  <si>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</si>
  <si>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</si>
  <si>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</si>
  <si>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</si>
  <si>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</si>
  <si>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</si>
  <si>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</si>
  <si>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</si>
  <si>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</si>
  <si>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</si>
  <si>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</si>
  <si>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</si>
  <si>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</si>
  <si>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</si>
  <si>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</si>
  <si>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</si>
  <si>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</si>
  <si>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</si>
  <si>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</si>
  <si>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</si>
  <si>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</si>
  <si>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</si>
  <si>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</si>
  <si>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</si>
  <si>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</si>
  <si>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</si>
  <si>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</si>
  <si>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</si>
  <si>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</si>
  <si>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</si>
  <si>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</si>
  <si>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</si>
  <si>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</si>
  <si>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</si>
  <si>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</si>
  <si>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</si>
  <si>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</si>
  <si>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</si>
  <si>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</si>
  <si>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</si>
  <si>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</si>
  <si>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</si>
  <si>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</si>
  <si>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</si>
  <si>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</si>
  <si>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</si>
  <si>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</si>
  <si>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</si>
  <si>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</si>
  <si>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</si>
  <si>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</si>
  <si>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</si>
  <si>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</si>
  <si>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</si>
  <si>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</si>
  <si>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</si>
  <si>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</si>
  <si>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</si>
  <si>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City of Stafford Sidewalk Connectivity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</si>
</sst>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3" fontId="0" fillId="2" borderId="1" xfId="0" applyNumberFormat="1" applyFill="1" applyBorder="1" applyAlignment="1" applyProtection="1">
      <alignment wrapText="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1.59297008067E-2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6.6322602331600006E-2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topLeftCell="A19" zoomScale="115" zoomScaleNormal="115" workbookViewId="0">
      <selection activeCell="E18" sqref="E18"/>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5"/>
      <c r="E6" s="104" t="s">
        <v>131</v>
      </c>
    </row>
    <row r="7" spans="1:5" x14ac:dyDescent="0.25">
      <c r="A7" s="5" t="s">
        <v>54</v>
      </c>
      <c r="B7" s="6">
        <v>103</v>
      </c>
      <c r="D7" s="102"/>
      <c r="E7" s="104" t="s">
        <v>132</v>
      </c>
    </row>
    <row r="8" spans="1:5" x14ac:dyDescent="0.25">
      <c r="A8" s="5" t="s">
        <v>55</v>
      </c>
      <c r="B8" s="6"/>
      <c r="D8" s="106"/>
      <c r="E8" s="104" t="s">
        <v>133</v>
      </c>
    </row>
    <row r="9" spans="1:5" x14ac:dyDescent="0.25">
      <c r="A9" s="5" t="s">
        <v>77</v>
      </c>
      <c r="B9" s="57" t="s">
        <v>71</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2021</v>
      </c>
      <c r="D13" s="27"/>
      <c r="E13" s="50"/>
    </row>
    <row r="14" spans="1:5" x14ac:dyDescent="0.25">
      <c r="A14" s="5" t="s">
        <v>87</v>
      </c>
      <c r="B14" s="6" t="s">
        <v>123</v>
      </c>
      <c r="D14" s="27"/>
      <c r="E14" s="50"/>
    </row>
    <row r="15" spans="1:5" x14ac:dyDescent="0.25">
      <c r="A15" s="5" t="s">
        <v>79</v>
      </c>
      <c r="B15" s="57" t="s">
        <v>83</v>
      </c>
      <c r="D15" s="27"/>
      <c r="E15" s="50"/>
    </row>
    <row r="16" spans="1:5" x14ac:dyDescent="0.25">
      <c r="A16" s="5" t="s">
        <v>86</v>
      </c>
      <c r="B16" s="6">
        <v>26</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11">
        <v>8114</v>
      </c>
      <c r="D20" s="27"/>
      <c r="E20" s="50"/>
      <c r="L20" s="104"/>
    </row>
    <row r="21" spans="1:12" x14ac:dyDescent="0.25">
      <c r="A21" s="5" t="s">
        <v>89</v>
      </c>
      <c r="B21" s="6">
        <v>1.7</v>
      </c>
      <c r="D21" s="27"/>
      <c r="E21" s="50"/>
    </row>
    <row r="22" spans="1:12" x14ac:dyDescent="0.25">
      <c r="D22" s="27"/>
      <c r="E22" s="50"/>
    </row>
    <row r="23" spans="1:12" x14ac:dyDescent="0.25">
      <c r="D23" s="27"/>
      <c r="E23" s="50"/>
    </row>
    <row r="24" spans="1:12" x14ac:dyDescent="0.25">
      <c r="A24" s="64" t="s">
        <v>134</v>
      </c>
      <c r="B24" s="65">
        <v>3788</v>
      </c>
      <c r="D24" s="27"/>
      <c r="E24" s="50"/>
    </row>
    <row r="25" spans="1:12" s="91" customFormat="1" x14ac:dyDescent="0.25">
      <c r="A25" s="64" t="s">
        <v>103</v>
      </c>
      <c r="B25" s="65">
        <v>4051</v>
      </c>
      <c r="D25" s="27"/>
      <c r="E25" s="50"/>
    </row>
    <row r="26" spans="1:12" x14ac:dyDescent="0.25">
      <c r="A26" s="64" t="s">
        <v>135</v>
      </c>
      <c r="B26" s="65">
        <v>6874</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7">
        <f>Calculations!M38</f>
        <v>21244.739544202061</v>
      </c>
    </row>
    <row r="32" spans="1:12" x14ac:dyDescent="0.25">
      <c r="A32" s="10" t="s">
        <v>117</v>
      </c>
      <c r="B32" s="107">
        <f>Calculations!Q38</f>
        <v>1294.6960807481946</v>
      </c>
    </row>
    <row r="34" spans="1:5" x14ac:dyDescent="0.25">
      <c r="A34" s="11" t="s">
        <v>84</v>
      </c>
    </row>
    <row r="35" spans="1:5" x14ac:dyDescent="0.25">
      <c r="A35" s="10" t="s">
        <v>120</v>
      </c>
      <c r="B35" s="107">
        <f>$B$31+$B$32</f>
        <v>22539.435624950256</v>
      </c>
    </row>
    <row r="37" spans="1:5" x14ac:dyDescent="0.25">
      <c r="A37" s="11" t="str">
        <f>"Emissions Reductions (Life of Project = "&amp;'Assumed Values'!C9&amp;")"</f>
        <v>Emissions Reductions (Life of Project = 12)</v>
      </c>
      <c r="E37" s="96"/>
    </row>
    <row r="38" spans="1:5" x14ac:dyDescent="0.25">
      <c r="A38" s="10" t="s">
        <v>136</v>
      </c>
      <c r="B38" s="108">
        <f>Calculations!K38</f>
        <v>15.995531083041319</v>
      </c>
    </row>
    <row r="39" spans="1:5" x14ac:dyDescent="0.25">
      <c r="A39" s="10" t="s">
        <v>81</v>
      </c>
      <c r="B39" s="108">
        <f>Calculations!O38</f>
        <v>3.8418850828087843</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9.635495169086683E-3</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2.679173500740939E-2</v>
      </c>
      <c r="F6" s="74">
        <f t="shared" ref="F6:F37" si="1">F5+1</f>
        <v>2019</v>
      </c>
      <c r="G6" s="71">
        <f>$C$5</f>
        <v>9.635495169086683E-3</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2.2316025701218045E-2</v>
      </c>
      <c r="F7" s="12">
        <f t="shared" si="1"/>
        <v>2020</v>
      </c>
      <c r="G7" s="71">
        <f t="shared" ref="G7:G12" si="5">$C$5</f>
        <v>9.635495169086683E-3</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9.635495169086683E-3</v>
      </c>
      <c r="H8" s="73">
        <f>IF(AND(F8&gt;=Year_Open_to_Traffic?,F8&lt;Year_Open_to_Traffic?+'Assumed Values'!C$9),1,0)</f>
        <v>1</v>
      </c>
      <c r="I8" s="77">
        <f>IF(F8=Year_Open_to_Traffic?,Calculations!$C$12,(I7+I7*G8))</f>
        <v>19847.194244604318</v>
      </c>
      <c r="J8" s="77">
        <f>I8*'Assumed Values'!$C$8</f>
        <v>1316.3175712829125</v>
      </c>
      <c r="K8" s="93">
        <f t="shared" si="2"/>
        <v>0.37725816210775021</v>
      </c>
      <c r="L8" s="79">
        <f>(K8*H8)*'Assumed Values'!$C$6</f>
        <v>2832.4542811049887</v>
      </c>
      <c r="M8" s="80">
        <f t="shared" si="3"/>
        <v>2312.1264160564065</v>
      </c>
      <c r="N8" s="77">
        <f>I8*'Assumed Values'!$C$7</f>
        <v>316.159866169005</v>
      </c>
      <c r="O8" s="93">
        <f t="shared" si="4"/>
        <v>9.0611715099993093E-2</v>
      </c>
      <c r="P8" s="79">
        <f>(O8*H8)*'Assumed Values'!$C$5</f>
        <v>172.61531726548685</v>
      </c>
      <c r="Q8" s="80">
        <f t="shared" si="0"/>
        <v>140.90551700265775</v>
      </c>
    </row>
    <row r="9" spans="2:19" x14ac:dyDescent="0.25">
      <c r="B9" s="27"/>
      <c r="C9" s="82"/>
      <c r="F9" s="12">
        <f t="shared" si="1"/>
        <v>2022</v>
      </c>
      <c r="G9" s="71">
        <f t="shared" si="5"/>
        <v>9.635495169086683E-3</v>
      </c>
      <c r="H9" s="73">
        <f>IF(AND(F9&gt;=Year_Open_to_Traffic?,F9&lt;Year_Open_to_Traffic?+'Assumed Values'!C$9),1,0)</f>
        <v>1</v>
      </c>
      <c r="I9" s="77">
        <f>IF(F9=Year_Open_to_Traffic?,Calculations!$C$12,(I8+I8*G9))</f>
        <v>20038.431788868129</v>
      </c>
      <c r="J9" s="77">
        <f>I9*'Assumed Values'!$C$8</f>
        <v>1329.0009428819931</v>
      </c>
      <c r="K9" s="93">
        <f t="shared" si="2"/>
        <v>0.38089323130623798</v>
      </c>
      <c r="L9" s="79">
        <f>(K9*H9)*'Assumed Values'!$C$6</f>
        <v>2859.7463806472347</v>
      </c>
      <c r="M9" s="80">
        <f t="shared" si="3"/>
        <v>2181.6868214660149</v>
      </c>
      <c r="N9" s="77">
        <f>I9*'Assumed Values'!$C$7</f>
        <v>319.20622303213554</v>
      </c>
      <c r="O9" s="93">
        <f t="shared" si="4"/>
        <v>9.1484803843101745E-2</v>
      </c>
      <c r="P9" s="79">
        <f>(O9*H9)*'Assumed Values'!$C$5</f>
        <v>174.27855132110884</v>
      </c>
      <c r="Q9" s="80">
        <f t="shared" si="0"/>
        <v>132.95627236545283</v>
      </c>
    </row>
    <row r="10" spans="2:19" x14ac:dyDescent="0.25">
      <c r="B10" s="68" t="s">
        <v>94</v>
      </c>
      <c r="F10" s="74">
        <f t="shared" si="1"/>
        <v>2023</v>
      </c>
      <c r="G10" s="71">
        <f t="shared" si="5"/>
        <v>9.635495169086683E-3</v>
      </c>
      <c r="H10" s="73">
        <f>IF(AND(F10&gt;=Year_Open_to_Traffic?,F10&lt;Year_Open_to_Traffic?+'Assumed Values'!C$9),1,0)</f>
        <v>1</v>
      </c>
      <c r="I10" s="77">
        <f>IF(F10=Year_Open_to_Traffic?,Calculations!$C$12,(I9+I9*G10))</f>
        <v>20231.512001565839</v>
      </c>
      <c r="J10" s="77">
        <f>I10*'Assumed Values'!$C$8</f>
        <v>1341.8065250468439</v>
      </c>
      <c r="K10" s="93">
        <f t="shared" si="2"/>
        <v>0.38456332619642702</v>
      </c>
      <c r="L10" s="79">
        <f>(K10*H10)*'Assumed Values'!$C$6</f>
        <v>2887.3014530827741</v>
      </c>
      <c r="M10" s="80">
        <f t="shared" si="3"/>
        <v>2058.606032051131</v>
      </c>
      <c r="N10" s="77">
        <f>I10*'Assumed Values'!$C$7</f>
        <v>322.28193305210408</v>
      </c>
      <c r="O10" s="93">
        <f t="shared" si="4"/>
        <v>9.2366305228576778E-2</v>
      </c>
      <c r="P10" s="79">
        <f>(O10*H10)*'Assumed Values'!$C$5</f>
        <v>175.95781146043876</v>
      </c>
      <c r="Q10" s="80">
        <f t="shared" si="0"/>
        <v>125.45548774348586</v>
      </c>
    </row>
    <row r="11" spans="2:19" x14ac:dyDescent="0.25">
      <c r="B11" s="69" t="s">
        <v>96</v>
      </c>
      <c r="C11" s="61">
        <f>'Inputs &amp; Outputs'!B20/'Assumed Values'!$C$13</f>
        <v>5837.4100719424468</v>
      </c>
      <c r="F11" s="12">
        <f t="shared" si="1"/>
        <v>2024</v>
      </c>
      <c r="G11" s="71">
        <f t="shared" si="5"/>
        <v>9.635495169086683E-3</v>
      </c>
      <c r="H11" s="73">
        <f>IF(AND(F11&gt;=Year_Open_to_Traffic?,F11&lt;Year_Open_to_Traffic?+'Assumed Values'!C$9),1,0)</f>
        <v>1</v>
      </c>
      <c r="I11" s="77">
        <f>IF(F11=Year_Open_to_Traffic?,Calculations!$C$12,(I10+I10*G11))</f>
        <v>20426.452637720246</v>
      </c>
      <c r="J11" s="77">
        <f>I11*'Assumed Values'!$C$8</f>
        <v>1354.7354953367819</v>
      </c>
      <c r="K11" s="93">
        <f t="shared" si="2"/>
        <v>0.38826878426820061</v>
      </c>
      <c r="L11" s="79">
        <f>(K11*H11)*'Assumed Values'!$C$6</f>
        <v>2915.1220322856502</v>
      </c>
      <c r="M11" s="80">
        <f t="shared" si="3"/>
        <v>1942.4688976897316</v>
      </c>
      <c r="N11" s="77">
        <f>I11*'Assumed Values'!$C$7</f>
        <v>325.38727906111154</v>
      </c>
      <c r="O11" s="93">
        <f t="shared" si="4"/>
        <v>9.325630031639312E-2</v>
      </c>
      <c r="P11" s="79">
        <f>(O11*H11)*'Assumed Values'!$C$5</f>
        <v>177.65325210272889</v>
      </c>
      <c r="Q11" s="80">
        <f t="shared" si="0"/>
        <v>118.37786307436789</v>
      </c>
    </row>
    <row r="12" spans="2:19" x14ac:dyDescent="0.25">
      <c r="B12" s="69" t="s">
        <v>106</v>
      </c>
      <c r="C12" s="61">
        <f>(C11*'Inputs &amp; Outputs'!$B$21*2)</f>
        <v>19847.194244604318</v>
      </c>
      <c r="F12" s="74">
        <f t="shared" si="1"/>
        <v>2025</v>
      </c>
      <c r="G12" s="71">
        <f t="shared" si="5"/>
        <v>9.635495169086683E-3</v>
      </c>
      <c r="H12" s="73">
        <f>IF(AND(F12&gt;=Year_Open_to_Traffic?,F12&lt;Year_Open_to_Traffic?+'Assumed Values'!C$9),1,0)</f>
        <v>1</v>
      </c>
      <c r="I12" s="77">
        <f>IF(F12=Year_Open_to_Traffic?,Calculations!$C$12,(I11+I11*G12))</f>
        <v>20623.271623432578</v>
      </c>
      <c r="J12" s="77">
        <f>I12*'Assumed Values'!$C$8</f>
        <v>1367.7890426574897</v>
      </c>
      <c r="K12" s="93">
        <f t="shared" si="2"/>
        <v>0.39200994626332397</v>
      </c>
      <c r="L12" s="79">
        <f>(K12*H12)*'Assumed Values'!$C$6</f>
        <v>2943.2106765450362</v>
      </c>
      <c r="M12" s="80">
        <f t="shared" si="3"/>
        <v>1832.883689130394</v>
      </c>
      <c r="N12" s="77">
        <f>I12*'Assumed Values'!$C$7</f>
        <v>328.52254661658714</v>
      </c>
      <c r="O12" s="93">
        <f t="shared" si="4"/>
        <v>9.4154870947578614E-2</v>
      </c>
      <c r="P12" s="79">
        <f>(O12*H12)*'Assumed Values'!$C$5</f>
        <v>179.36502915513725</v>
      </c>
      <c r="Q12" s="80">
        <f t="shared" si="0"/>
        <v>111.69952560948389</v>
      </c>
    </row>
    <row r="13" spans="2:19" x14ac:dyDescent="0.25">
      <c r="B13" s="83"/>
      <c r="C13" s="60"/>
      <c r="F13" s="12">
        <f t="shared" si="1"/>
        <v>2026</v>
      </c>
      <c r="G13" s="75">
        <f>$C$6</f>
        <v>2.679173500740939E-2</v>
      </c>
      <c r="H13" s="73">
        <f>IF(AND(F13&gt;=Year_Open_to_Traffic?,F13&lt;Year_Open_to_Traffic?+'Assumed Values'!C$9),1,0)</f>
        <v>1</v>
      </c>
      <c r="I13" s="77">
        <f>IF(F13=Year_Open_to_Traffic?,Calculations!$C$12,(I12+I12*G13))</f>
        <v>21175.804851753408</v>
      </c>
      <c r="J13" s="77">
        <f>I13*'Assumed Values'!$C$8</f>
        <v>1404.4344842344074</v>
      </c>
      <c r="K13" s="93">
        <f t="shared" si="2"/>
        <v>0.40251257286387976</v>
      </c>
      <c r="L13" s="79">
        <f>(K13*H13)*'Assumed Values'!$C$6</f>
        <v>3022.0643970620094</v>
      </c>
      <c r="M13" s="80">
        <f t="shared" si="3"/>
        <v>1758.8689936719429</v>
      </c>
      <c r="N13" s="77">
        <f>I13*'Assumed Values'!$C$7</f>
        <v>337.32423562949805</v>
      </c>
      <c r="O13" s="93">
        <f t="shared" si="4"/>
        <v>9.6677443299662963E-2</v>
      </c>
      <c r="P13" s="79">
        <f>(O13*H13)*'Assumed Values'!$C$5</f>
        <v>184.17052948585794</v>
      </c>
      <c r="Q13" s="80">
        <f t="shared" si="0"/>
        <v>107.18892495333318</v>
      </c>
    </row>
    <row r="14" spans="2:19" x14ac:dyDescent="0.25">
      <c r="F14" s="74">
        <f t="shared" si="1"/>
        <v>2027</v>
      </c>
      <c r="G14" s="75">
        <f t="shared" ref="G14:G37" si="6">$C$6</f>
        <v>2.679173500740939E-2</v>
      </c>
      <c r="H14" s="73">
        <f>IF(AND(F14&gt;=Year_Open_to_Traffic?,F14&lt;Year_Open_to_Traffic?+'Assumed Values'!C$9),1,0)</f>
        <v>1</v>
      </c>
      <c r="I14" s="77">
        <f>IF(F14=Year_Open_to_Traffic?,Calculations!$C$12,(I13+I13*G14))</f>
        <v>21743.141403910198</v>
      </c>
      <c r="J14" s="77">
        <f>I14*'Assumed Values'!$C$8</f>
        <v>1442.061720771283</v>
      </c>
      <c r="K14" s="93">
        <f t="shared" si="2"/>
        <v>0.41329658305319933</v>
      </c>
      <c r="L14" s="79">
        <f>(K14*H14)*'Assumed Values'!$C$6</f>
        <v>3103.0307455634206</v>
      </c>
      <c r="M14" s="80">
        <f t="shared" si="3"/>
        <v>1687.8431267879905</v>
      </c>
      <c r="N14" s="77">
        <f>I14*'Assumed Values'!$C$7</f>
        <v>346.36173716206048</v>
      </c>
      <c r="O14" s="93">
        <f t="shared" si="4"/>
        <v>9.9267599741741389E-2</v>
      </c>
      <c r="P14" s="79">
        <f>(O14*H14)*'Assumed Values'!$C$5</f>
        <v>189.10477750801735</v>
      </c>
      <c r="Q14" s="80">
        <f t="shared" si="0"/>
        <v>102.8604693704785</v>
      </c>
    </row>
    <row r="15" spans="2:19" x14ac:dyDescent="0.25">
      <c r="F15" s="12">
        <f t="shared" si="1"/>
        <v>2028</v>
      </c>
      <c r="G15" s="75">
        <f t="shared" si="6"/>
        <v>2.679173500740939E-2</v>
      </c>
      <c r="H15" s="73">
        <f>IF(AND(F15&gt;=Year_Open_to_Traffic?,F15&lt;Year_Open_to_Traffic?+'Assumed Values'!C$9),1,0)</f>
        <v>1</v>
      </c>
      <c r="I15" s="77">
        <f>IF(F15=Year_Open_to_Traffic?,Calculations!$C$12,(I14+I14*G15))</f>
        <v>22325.677886632391</v>
      </c>
      <c r="J15" s="77">
        <f>I15*'Assumed Values'!$C$8</f>
        <v>1480.6970562585161</v>
      </c>
      <c r="K15" s="93">
        <f t="shared" si="2"/>
        <v>0.42436951558582842</v>
      </c>
      <c r="L15" s="79">
        <f>(K15*H15)*'Assumed Values'!$C$6</f>
        <v>3186.1663230183999</v>
      </c>
      <c r="M15" s="80">
        <f t="shared" si="3"/>
        <v>1619.6853949298802</v>
      </c>
      <c r="N15" s="77">
        <f>I15*'Assumed Values'!$C$7</f>
        <v>355.64136904081238</v>
      </c>
      <c r="O15" s="93">
        <f t="shared" si="4"/>
        <v>0.10192715096884369</v>
      </c>
      <c r="P15" s="79">
        <f>(O15*H15)*'Assumed Values'!$C$5</f>
        <v>194.17122259564724</v>
      </c>
      <c r="Q15" s="80">
        <f t="shared" si="0"/>
        <v>98.70680355943</v>
      </c>
    </row>
    <row r="16" spans="2:19" x14ac:dyDescent="0.25">
      <c r="B16" s="68" t="s">
        <v>114</v>
      </c>
      <c r="C16" s="76">
        <f>$C$12*'Assumed Values'!C$8</f>
        <v>1316.3175712829125</v>
      </c>
      <c r="F16" s="74">
        <f t="shared" si="1"/>
        <v>2029</v>
      </c>
      <c r="G16" s="75">
        <f t="shared" si="6"/>
        <v>2.679173500740939E-2</v>
      </c>
      <c r="H16" s="73">
        <f>IF(AND(F16&gt;=Year_Open_to_Traffic?,F16&lt;Year_Open_to_Traffic?+'Assumed Values'!C$9),1,0)</f>
        <v>1</v>
      </c>
      <c r="I16" s="77">
        <f>IF(F16=Year_Open_to_Traffic?,Calculations!$C$12,(I15+I15*G16))</f>
        <v>22923.821532431826</v>
      </c>
      <c r="J16" s="77">
        <f>I16*'Assumed Values'!$C$8</f>
        <v>1520.3674994160453</v>
      </c>
      <c r="K16" s="93">
        <f t="shared" si="2"/>
        <v>0.43573911119262665</v>
      </c>
      <c r="L16" s="79">
        <f>(K16*H16)*'Assumed Values'!$C$6</f>
        <v>3271.5292468342409</v>
      </c>
      <c r="M16" s="80">
        <f t="shared" si="3"/>
        <v>1554.2799783422547</v>
      </c>
      <c r="N16" s="77">
        <f>I16*'Assumed Values'!$C$7</f>
        <v>365.1696183578261</v>
      </c>
      <c r="O16" s="93">
        <f t="shared" si="4"/>
        <v>0.10465795618766116</v>
      </c>
      <c r="P16" s="79">
        <f>(O16*H16)*'Assumed Values'!$C$5</f>
        <v>199.3734065374945</v>
      </c>
      <c r="Q16" s="80">
        <f t="shared" si="0"/>
        <v>94.720869237217414</v>
      </c>
    </row>
    <row r="17" spans="2:17" x14ac:dyDescent="0.25">
      <c r="F17" s="12">
        <f t="shared" si="1"/>
        <v>2030</v>
      </c>
      <c r="G17" s="75">
        <f t="shared" si="6"/>
        <v>2.679173500740939E-2</v>
      </c>
      <c r="H17" s="73">
        <f>IF(AND(F17&gt;=Year_Open_to_Traffic?,F17&lt;Year_Open_to_Traffic?+'Assumed Values'!C$9),1,0)</f>
        <v>1</v>
      </c>
      <c r="I17" s="77">
        <f>IF(F17=Year_Open_to_Traffic?,Calculations!$C$12,(I16+I16*G17))</f>
        <v>23537.990484285885</v>
      </c>
      <c r="J17" s="77">
        <f>I17*'Assumed Values'!$C$8</f>
        <v>1561.1007825742777</v>
      </c>
      <c r="K17" s="93">
        <f t="shared" si="2"/>
        <v>0.44741331799206358</v>
      </c>
      <c r="L17" s="79">
        <f>(K17*H17)*'Assumed Values'!$C$6</f>
        <v>3359.1791914844134</v>
      </c>
      <c r="M17" s="80">
        <f t="shared" si="3"/>
        <v>1491.5157342517034</v>
      </c>
      <c r="N17" s="77">
        <f>I17*'Assumed Values'!$C$7</f>
        <v>374.9531460056258</v>
      </c>
      <c r="O17" s="93">
        <f t="shared" si="4"/>
        <v>0.10746192441625806</v>
      </c>
      <c r="P17" s="79">
        <f>(O17*H17)*'Assumed Values'!$C$5</f>
        <v>204.71496601297159</v>
      </c>
      <c r="Q17" s="80">
        <f t="shared" si="0"/>
        <v>90.895893145320045</v>
      </c>
    </row>
    <row r="18" spans="2:17" x14ac:dyDescent="0.25">
      <c r="B18" s="68" t="s">
        <v>115</v>
      </c>
      <c r="C18" s="76">
        <f>$C$12*'Assumed Values'!C$7</f>
        <v>316.159866169005</v>
      </c>
      <c r="F18" s="74">
        <f t="shared" si="1"/>
        <v>2031</v>
      </c>
      <c r="G18" s="75">
        <f t="shared" si="6"/>
        <v>2.679173500740939E-2</v>
      </c>
      <c r="H18" s="73">
        <f>IF(AND(F18&gt;=Year_Open_to_Traffic?,F18&lt;Year_Open_to_Traffic?+'Assumed Values'!C$9),1,0)</f>
        <v>1</v>
      </c>
      <c r="I18" s="77">
        <f>IF(F18=Year_Open_to_Traffic?,Calculations!$C$12,(I17+I17*G18))</f>
        <v>24168.614087947797</v>
      </c>
      <c r="J18" s="77">
        <f>I18*'Assumed Values'!$C$8</f>
        <v>1602.9253810608673</v>
      </c>
      <c r="K18" s="93">
        <f t="shared" si="2"/>
        <v>0.45940029704649277</v>
      </c>
      <c r="L18" s="79">
        <f>(K18*H18)*'Assumed Values'!$C$6</f>
        <v>3449.1774302250678</v>
      </c>
      <c r="M18" s="80">
        <f t="shared" si="3"/>
        <v>1431.2860080029502</v>
      </c>
      <c r="N18" s="77">
        <f>I18*'Assumed Values'!$C$7</f>
        <v>384.99879133360298</v>
      </c>
      <c r="O18" s="93">
        <f t="shared" si="4"/>
        <v>0.11034101581860468</v>
      </c>
      <c r="P18" s="79">
        <f>(O18*H18)*'Assumed Values'!$C$5</f>
        <v>210.19963513444193</v>
      </c>
      <c r="Q18" s="80">
        <f t="shared" si="0"/>
        <v>87.225375539935754</v>
      </c>
    </row>
    <row r="19" spans="2:17" x14ac:dyDescent="0.25">
      <c r="F19" s="12">
        <f t="shared" si="1"/>
        <v>2032</v>
      </c>
      <c r="G19" s="75">
        <f t="shared" si="6"/>
        <v>2.679173500740939E-2</v>
      </c>
      <c r="H19" s="73">
        <f>IF(AND(F19&gt;=Year_Open_to_Traffic?,F19&lt;Year_Open_to_Traffic?+'Assumed Values'!C$9),1,0)</f>
        <v>1</v>
      </c>
      <c r="I19" s="77">
        <f>IF(F19=Year_Open_to_Traffic?,Calculations!$C$12,(I18+I18*G19))</f>
        <v>24816.133192088437</v>
      </c>
      <c r="J19" s="77">
        <f>I19*'Assumed Values'!$C$8</f>
        <v>1645.8705331069009</v>
      </c>
      <c r="K19" s="93">
        <f t="shared" si="2"/>
        <v>0.47170842806728758</v>
      </c>
      <c r="L19" s="79">
        <f>(K19*H19)*'Assumed Values'!$C$6</f>
        <v>3541.586877929195</v>
      </c>
      <c r="M19" s="80">
        <f t="shared" si="3"/>
        <v>1373.4884518216618</v>
      </c>
      <c r="N19" s="77">
        <f>I19*'Assumed Values'!$C$7</f>
        <v>395.31357692918584</v>
      </c>
      <c r="O19" s="93">
        <f t="shared" si="4"/>
        <v>0.11329724307486513</v>
      </c>
      <c r="P19" s="79">
        <f>(O19*H19)*'Assumed Values'!$C$5</f>
        <v>215.83124805761807</v>
      </c>
      <c r="Q19" s="80">
        <f t="shared" si="0"/>
        <v>83.703079147031303</v>
      </c>
    </row>
    <row r="20" spans="2:17" x14ac:dyDescent="0.25">
      <c r="F20" s="74">
        <f t="shared" si="1"/>
        <v>2033</v>
      </c>
      <c r="G20" s="75">
        <f t="shared" si="6"/>
        <v>2.679173500740939E-2</v>
      </c>
      <c r="H20" s="73">
        <f>IF(AND(F20&gt;=Year_Open_to_Traffic?,F20&lt;Year_Open_to_Traffic?+'Assumed Values'!C$9),1,0)</f>
        <v>0</v>
      </c>
      <c r="I20" s="77">
        <f>IF(F20=Year_Open_to_Traffic?,Calculations!$C$12,(I19+I19*G20))</f>
        <v>25481.000456479447</v>
      </c>
      <c r="J20" s="77">
        <f>I20*'Assumed Values'!$C$8</f>
        <v>1689.9662602864046</v>
      </c>
      <c r="K20" s="93">
        <f t="shared" si="2"/>
        <v>0.48434631527282801</v>
      </c>
      <c r="L20" s="79">
        <f>(K20*H20)*'Assumed Values'!$C$6</f>
        <v>0</v>
      </c>
      <c r="M20" s="80">
        <f t="shared" si="3"/>
        <v>0</v>
      </c>
      <c r="N20" s="77">
        <f>I20*'Assumed Values'!$C$7</f>
        <v>405.9047135271037</v>
      </c>
      <c r="O20" s="93">
        <f t="shared" si="4"/>
        <v>0.11633267278839696</v>
      </c>
      <c r="P20" s="79">
        <f>(O20*H20)*'Assumed Values'!$C$5</f>
        <v>0</v>
      </c>
      <c r="Q20" s="80">
        <f t="shared" si="0"/>
        <v>0</v>
      </c>
    </row>
    <row r="21" spans="2:17" x14ac:dyDescent="0.25">
      <c r="F21" s="12">
        <f t="shared" si="1"/>
        <v>2034</v>
      </c>
      <c r="G21" s="75">
        <f t="shared" si="6"/>
        <v>2.679173500740939E-2</v>
      </c>
      <c r="H21" s="73">
        <f>IF(AND(F21&gt;=Year_Open_to_Traffic?,F21&lt;Year_Open_to_Traffic?+'Assumed Values'!C$9),1,0)</f>
        <v>0</v>
      </c>
      <c r="I21" s="77">
        <f>IF(F21=Year_Open_to_Traffic?,Calculations!$C$12,(I20+I20*G21))</f>
        <v>26163.680668433124</v>
      </c>
      <c r="J21" s="77">
        <f>I21*'Assumed Values'!$C$8</f>
        <v>1735.2433885034607</v>
      </c>
      <c r="K21" s="93">
        <f t="shared" si="2"/>
        <v>0.49732279340343277</v>
      </c>
      <c r="L21" s="79">
        <f>(K21*H21)*'Assumed Values'!$C$6</f>
        <v>0</v>
      </c>
      <c r="M21" s="80">
        <f t="shared" si="3"/>
        <v>0</v>
      </c>
      <c r="N21" s="77">
        <f>I21*'Assumed Values'!$C$7</f>
        <v>416.77960505018035</v>
      </c>
      <c r="O21" s="93">
        <f t="shared" si="4"/>
        <v>0.11944942693044738</v>
      </c>
      <c r="P21" s="79">
        <f>(O21*H21)*'Assumed Values'!$C$5</f>
        <v>0</v>
      </c>
      <c r="Q21" s="80">
        <f t="shared" si="0"/>
        <v>0</v>
      </c>
    </row>
    <row r="22" spans="2:17" x14ac:dyDescent="0.25">
      <c r="F22" s="74">
        <f t="shared" si="1"/>
        <v>2035</v>
      </c>
      <c r="G22" s="75">
        <f t="shared" si="6"/>
        <v>2.679173500740939E-2</v>
      </c>
      <c r="H22" s="73">
        <f>IF(AND(F22&gt;=Year_Open_to_Traffic?,F22&lt;Year_Open_to_Traffic?+'Assumed Values'!C$9),1,0)</f>
        <v>0</v>
      </c>
      <c r="I22" s="77">
        <f>IF(F22=Year_Open_to_Traffic?,Calculations!$C$12,(I21+I21*G22))</f>
        <v>26864.651067720264</v>
      </c>
      <c r="J22" s="77">
        <f>I22*'Assumed Values'!$C$8</f>
        <v>1781.7335695416045</v>
      </c>
      <c r="K22" s="93">
        <f t="shared" si="2"/>
        <v>0.5106469338974422</v>
      </c>
      <c r="L22" s="79">
        <f>(K22*H22)*'Assumed Values'!$C$6</f>
        <v>0</v>
      </c>
      <c r="M22" s="80">
        <f t="shared" si="3"/>
        <v>0</v>
      </c>
      <c r="N22" s="77">
        <f>I22*'Assumed Values'!$C$7</f>
        <v>427.94585378517752</v>
      </c>
      <c r="O22" s="93">
        <f t="shared" si="4"/>
        <v>0.12264968432355483</v>
      </c>
      <c r="P22" s="79">
        <f>(O22*H22)*'Assumed Values'!$C$5</f>
        <v>0</v>
      </c>
      <c r="Q22" s="80">
        <f t="shared" si="0"/>
        <v>0</v>
      </c>
    </row>
    <row r="23" spans="2:17" x14ac:dyDescent="0.25">
      <c r="F23" s="12">
        <f t="shared" si="1"/>
        <v>2036</v>
      </c>
      <c r="G23" s="75">
        <f t="shared" si="6"/>
        <v>2.679173500740939E-2</v>
      </c>
      <c r="H23" s="73">
        <f>IF(AND(F23&gt;=Year_Open_to_Traffic?,F23&lt;Year_Open_to_Traffic?+'Assumed Values'!C$9),1,0)</f>
        <v>0</v>
      </c>
      <c r="I23" s="77">
        <f>IF(F23=Year_Open_to_Traffic?,Calculations!$C$12,(I22+I22*G23))</f>
        <v>27584.401680193143</v>
      </c>
      <c r="J23" s="77">
        <f>I23*'Assumed Values'!$C$8</f>
        <v>1829.4693031905688</v>
      </c>
      <c r="K23" s="93">
        <f t="shared" si="2"/>
        <v>0.52432805123276849</v>
      </c>
      <c r="L23" s="79">
        <f>(K23*H23)*'Assumed Values'!$C$6</f>
        <v>0</v>
      </c>
      <c r="M23" s="80">
        <f t="shared" si="3"/>
        <v>0</v>
      </c>
      <c r="N23" s="77">
        <f>I23*'Assumed Values'!$C$7</f>
        <v>439.41126569730955</v>
      </c>
      <c r="O23" s="93">
        <f t="shared" si="4"/>
        <v>0.12593568216469392</v>
      </c>
      <c r="P23" s="79">
        <f>(O23*H23)*'Assumed Values'!$C$5</f>
        <v>0</v>
      </c>
      <c r="Q23" s="80">
        <f t="shared" si="0"/>
        <v>0</v>
      </c>
    </row>
    <row r="24" spans="2:17" x14ac:dyDescent="0.25">
      <c r="F24" s="74">
        <f t="shared" si="1"/>
        <v>2037</v>
      </c>
      <c r="G24" s="75">
        <f t="shared" si="6"/>
        <v>2.679173500740939E-2</v>
      </c>
      <c r="H24" s="73">
        <f>IF(AND(F24&gt;=Year_Open_to_Traffic?,F24&lt;Year_Open_to_Traffic?+'Assumed Values'!C$9),1,0)</f>
        <v>0</v>
      </c>
      <c r="I24" s="77">
        <f>IF(F24=Year_Open_to_Traffic?,Calculations!$C$12,(I23+I23*G24))</f>
        <v>28323.435660346815</v>
      </c>
      <c r="J24" s="77">
        <f>I24*'Assumed Values'!$C$8</f>
        <v>1878.4839599658403</v>
      </c>
      <c r="K24" s="93">
        <f t="shared" si="2"/>
        <v>0.53837570943834823</v>
      </c>
      <c r="L24" s="79">
        <f>(K24*H24)*'Assumed Values'!$C$6</f>
        <v>0</v>
      </c>
      <c r="M24" s="80">
        <f t="shared" si="3"/>
        <v>0</v>
      </c>
      <c r="N24" s="77">
        <f>I24*'Assumed Values'!$C$7</f>
        <v>451.18385588714222</v>
      </c>
      <c r="O24" s="93">
        <f t="shared" si="4"/>
        <v>0.12930971758922771</v>
      </c>
      <c r="P24" s="79">
        <f>(O24*H24)*'Assumed Values'!$C$5</f>
        <v>0</v>
      </c>
      <c r="Q24" s="80">
        <f t="shared" si="0"/>
        <v>0</v>
      </c>
    </row>
    <row r="25" spans="2:17" x14ac:dyDescent="0.25">
      <c r="F25" s="12">
        <f t="shared" si="1"/>
        <v>2038</v>
      </c>
      <c r="G25" s="75">
        <f t="shared" si="6"/>
        <v>2.679173500740939E-2</v>
      </c>
      <c r="H25" s="73">
        <f>IF(AND(F25&gt;=Year_Open_to_Traffic?,F25&lt;Year_Open_to_Traffic?+'Assumed Values'!C$9),1,0)</f>
        <v>0</v>
      </c>
      <c r="I25" s="77">
        <f>IF(F25=Year_Open_to_Traffic?,Calculations!$C$12,(I24+I24*G25))</f>
        <v>29082.269643058236</v>
      </c>
      <c r="J25" s="77">
        <f>I25*'Assumed Values'!$C$8</f>
        <v>1928.8118044369141</v>
      </c>
      <c r="K25" s="93">
        <f t="shared" si="2"/>
        <v>0.55279972878004646</v>
      </c>
      <c r="L25" s="79">
        <f>(K25*H25)*'Assumed Values'!$C$6</f>
        <v>0</v>
      </c>
      <c r="M25" s="80">
        <f t="shared" si="3"/>
        <v>0</v>
      </c>
      <c r="N25" s="77">
        <f>I25*'Assumed Values'!$C$7</f>
        <v>463.27185419369169</v>
      </c>
      <c r="O25" s="93">
        <f t="shared" si="4"/>
        <v>0.13277414927676126</v>
      </c>
      <c r="P25" s="79">
        <f>(O25*H25)*'Assumed Values'!$C$5</f>
        <v>0</v>
      </c>
      <c r="Q25" s="80">
        <f t="shared" si="0"/>
        <v>0</v>
      </c>
    </row>
    <row r="26" spans="2:17" x14ac:dyDescent="0.25">
      <c r="F26" s="74">
        <f t="shared" si="1"/>
        <v>2039</v>
      </c>
      <c r="G26" s="75">
        <f t="shared" si="6"/>
        <v>2.679173500740939E-2</v>
      </c>
      <c r="H26" s="73">
        <f>IF(AND(F26&gt;=Year_Open_to_Traffic?,F26&lt;Year_Open_to_Traffic?+'Assumed Values'!C$9),1,0)</f>
        <v>0</v>
      </c>
      <c r="I26" s="77">
        <f>IF(F26=Year_Open_to_Traffic?,Calculations!$C$12,(I25+I25*G26))</f>
        <v>29861.434104749078</v>
      </c>
      <c r="J26" s="77">
        <f>I26*'Assumed Values'!$C$8</f>
        <v>1980.4880191805512</v>
      </c>
      <c r="K26" s="93">
        <f t="shared" si="2"/>
        <v>0.56761019262568924</v>
      </c>
      <c r="L26" s="79">
        <f>(K26*H26)*'Assumed Values'!$C$6</f>
        <v>0</v>
      </c>
      <c r="M26" s="80">
        <f t="shared" si="3"/>
        <v>0</v>
      </c>
      <c r="N26" s="77">
        <f>I26*'Assumed Values'!$C$7</f>
        <v>475.68371094764029</v>
      </c>
      <c r="O26" s="93">
        <f t="shared" si="4"/>
        <v>0.13633139910001846</v>
      </c>
      <c r="P26" s="79">
        <f>(O26*H26)*'Assumed Values'!$C$5</f>
        <v>0</v>
      </c>
      <c r="Q26" s="80">
        <f t="shared" si="0"/>
        <v>0</v>
      </c>
    </row>
    <row r="27" spans="2:17" x14ac:dyDescent="0.25">
      <c r="F27" s="12">
        <f t="shared" si="1"/>
        <v>2040</v>
      </c>
      <c r="G27" s="75">
        <f t="shared" si="6"/>
        <v>2.679173500740939E-2</v>
      </c>
      <c r="H27" s="73">
        <f>IF(AND(F27&gt;=Year_Open_to_Traffic?,F27&lt;Year_Open_to_Traffic?+'Assumed Values'!C$9),1,0)</f>
        <v>0</v>
      </c>
      <c r="I27" s="77">
        <f>IF(F27=Year_Open_to_Traffic?,Calculations!$C$12,(I26+I26*G27))</f>
        <v>30661.473734224732</v>
      </c>
      <c r="J27" s="77">
        <f>I27*'Assumed Values'!$C$8</f>
        <v>2033.5487293757856</v>
      </c>
      <c r="K27" s="93">
        <f t="shared" si="2"/>
        <v>0.58281745449402134</v>
      </c>
      <c r="L27" s="79">
        <f>(K27*H27)*'Assumed Values'!$C$6</f>
        <v>0</v>
      </c>
      <c r="M27" s="80">
        <f t="shared" si="3"/>
        <v>0</v>
      </c>
      <c r="N27" s="77">
        <f>I27*'Assumed Values'!$C$7</f>
        <v>488.42810287869059</v>
      </c>
      <c r="O27" s="93">
        <f t="shared" si="4"/>
        <v>0.13998395381789552</v>
      </c>
      <c r="P27" s="79">
        <f>(O27*H27)*'Assumed Values'!$C$5</f>
        <v>0</v>
      </c>
      <c r="Q27" s="80">
        <f t="shared" si="0"/>
        <v>0</v>
      </c>
    </row>
    <row r="28" spans="2:17" x14ac:dyDescent="0.25">
      <c r="F28" s="74">
        <f t="shared" si="1"/>
        <v>2041</v>
      </c>
      <c r="G28" s="75">
        <f t="shared" si="6"/>
        <v>2.679173500740939E-2</v>
      </c>
      <c r="H28" s="73">
        <f>IF(AND(F28&gt;=Year_Open_to_Traffic?,F28&lt;Year_Open_to_Traffic?+'Assumed Values'!C$9),1,0)</f>
        <v>0</v>
      </c>
      <c r="I28" s="77">
        <f>IF(F28=Year_Open_to_Traffic?,Calculations!$C$12,(I27+I27*G28))</f>
        <v>31482.947813448725</v>
      </c>
      <c r="J28" s="77">
        <f>I28*'Assumed Values'!$C$8</f>
        <v>2088.0310280578756</v>
      </c>
      <c r="K28" s="93">
        <f t="shared" si="2"/>
        <v>0.59843214529251798</v>
      </c>
      <c r="L28" s="79">
        <f>(K28*H28)*'Assumed Values'!$C$6</f>
        <v>0</v>
      </c>
      <c r="M28" s="80">
        <f t="shared" si="3"/>
        <v>0</v>
      </c>
      <c r="N28" s="77">
        <f>I28*'Assumed Values'!$C$7</f>
        <v>501.51393918118816</v>
      </c>
      <c r="O28" s="93">
        <f t="shared" si="4"/>
        <v>0.14373436681387403</v>
      </c>
      <c r="P28" s="79">
        <f>(O28*H28)*'Assumed Values'!$C$5</f>
        <v>0</v>
      </c>
      <c r="Q28" s="80">
        <f t="shared" si="0"/>
        <v>0</v>
      </c>
    </row>
    <row r="29" spans="2:17" x14ac:dyDescent="0.25">
      <c r="F29" s="12">
        <f t="shared" si="1"/>
        <v>2042</v>
      </c>
      <c r="G29" s="75">
        <f t="shared" si="6"/>
        <v>2.679173500740939E-2</v>
      </c>
      <c r="H29" s="73">
        <f>IF(AND(F29&gt;=Year_Open_to_Traffic?,F29&lt;Year_Open_to_Traffic?+'Assumed Values'!C$9),1,0)</f>
        <v>0</v>
      </c>
      <c r="I29" s="77">
        <f>IF(F29=Year_Open_to_Traffic?,Calculations!$C$12,(I28+I28*G29))</f>
        <v>32326.430608518742</v>
      </c>
      <c r="J29" s="77">
        <f>I29*'Assumed Values'!$C$8</f>
        <v>2143.973002048851</v>
      </c>
      <c r="K29" s="93">
        <f t="shared" si="2"/>
        <v>0.61446518074911061</v>
      </c>
      <c r="L29" s="79">
        <f>(K29*H29)*'Assumed Values'!$C$6</f>
        <v>0</v>
      </c>
      <c r="M29" s="80">
        <f t="shared" si="3"/>
        <v>0</v>
      </c>
      <c r="N29" s="77">
        <f>I29*'Assumed Values'!$C$7</f>
        <v>514.95036774225252</v>
      </c>
      <c r="O29" s="93">
        <f t="shared" si="4"/>
        <v>0.1475852598810091</v>
      </c>
      <c r="P29" s="79">
        <f>(O29*H29)*'Assumed Values'!$C$5</f>
        <v>0</v>
      </c>
      <c r="Q29" s="80">
        <f t="shared" si="0"/>
        <v>0</v>
      </c>
    </row>
    <row r="30" spans="2:17" x14ac:dyDescent="0.25">
      <c r="F30" s="74">
        <f t="shared" si="1"/>
        <v>2043</v>
      </c>
      <c r="G30" s="75">
        <f t="shared" si="6"/>
        <v>2.679173500740939E-2</v>
      </c>
      <c r="H30" s="73">
        <f>IF(AND(F30&gt;=Year_Open_to_Traffic?,F30&lt;Year_Open_to_Traffic?+'Assumed Values'!C$9),1,0)</f>
        <v>0</v>
      </c>
      <c r="I30" s="77">
        <f>IF(F30=Year_Open_to_Traffic?,Calculations!$C$12,(I29+I29*G30))</f>
        <v>33192.511771117584</v>
      </c>
      <c r="J30" s="77">
        <f>I30*'Assumed Values'!$C$8</f>
        <v>2201.4137585827839</v>
      </c>
      <c r="K30" s="93">
        <f t="shared" si="2"/>
        <v>0.63092776904302084</v>
      </c>
      <c r="L30" s="79">
        <f>(K30*H30)*'Assumed Values'!$C$6</f>
        <v>0</v>
      </c>
      <c r="M30" s="80">
        <f t="shared" si="3"/>
        <v>0</v>
      </c>
      <c r="N30" s="77">
        <f>I30*'Assumed Values'!$C$7</f>
        <v>528.74678153677098</v>
      </c>
      <c r="O30" s="93">
        <f t="shared" si="4"/>
        <v>0.15153932505474074</v>
      </c>
      <c r="P30" s="79">
        <f>(O30*H30)*'Assumed Values'!$C$5</f>
        <v>0</v>
      </c>
      <c r="Q30" s="80">
        <f t="shared" si="0"/>
        <v>0</v>
      </c>
    </row>
    <row r="31" spans="2:17" x14ac:dyDescent="0.25">
      <c r="F31" s="74">
        <f t="shared" si="1"/>
        <v>2044</v>
      </c>
      <c r="G31" s="75">
        <f t="shared" si="6"/>
        <v>2.679173500740939E-2</v>
      </c>
      <c r="H31" s="73">
        <f>IF(AND(F31&gt;=Year_Open_to_Traffic?,F31&lt;Year_Open_to_Traffic?+'Assumed Values'!C$9),1,0)</f>
        <v>0</v>
      </c>
      <c r="I31" s="77">
        <f>IF(F31=Year_Open_to_Traffic?,Calculations!$C$12,(I30+I30*G31))</f>
        <v>34081.796750719681</v>
      </c>
      <c r="J31" s="77">
        <f>I31*'Assumed Values'!$C$8</f>
        <v>2260.3934526443986</v>
      </c>
      <c r="K31" s="93">
        <f t="shared" si="2"/>
        <v>0.64783141864003735</v>
      </c>
      <c r="L31" s="79">
        <f>(K31*H31)*'Assumed Values'!$C$6</f>
        <v>0</v>
      </c>
      <c r="M31" s="80">
        <f t="shared" si="3"/>
        <v>0</v>
      </c>
      <c r="N31" s="77">
        <f>I31*'Assumed Values'!$C$7</f>
        <v>542.91282519372476</v>
      </c>
      <c r="O31" s="93">
        <f t="shared" si="4"/>
        <v>0.15559932649480904</v>
      </c>
      <c r="P31" s="79">
        <f>(O31*H31)*'Assumed Values'!$C$5</f>
        <v>0</v>
      </c>
      <c r="Q31" s="80">
        <f t="shared" si="0"/>
        <v>0</v>
      </c>
    </row>
    <row r="32" spans="2:17" x14ac:dyDescent="0.25">
      <c r="F32" s="74">
        <f t="shared" si="1"/>
        <v>2045</v>
      </c>
      <c r="G32" s="75">
        <f t="shared" si="6"/>
        <v>2.679173500740939E-2</v>
      </c>
      <c r="H32" s="73">
        <f>IF(AND(F32&gt;=Year_Open_to_Traffic?,F32&lt;Year_Open_to_Traffic?+'Assumed Values'!C$9),1,0)</f>
        <v>0</v>
      </c>
      <c r="I32" s="77">
        <f>IF(F32=Year_Open_to_Traffic?,Calculations!$C$12,(I31+I31*G32))</f>
        <v>34994.907217841348</v>
      </c>
      <c r="J32" s="77">
        <f>I32*'Assumed Values'!$C$8</f>
        <v>2320.9533150401303</v>
      </c>
      <c r="K32" s="93">
        <f t="shared" si="2"/>
        <v>0.66518794633771516</v>
      </c>
      <c r="L32" s="79">
        <f>(K32*H32)*'Assumed Values'!$C$6</f>
        <v>0</v>
      </c>
      <c r="M32" s="80">
        <f t="shared" si="3"/>
        <v>0</v>
      </c>
      <c r="N32" s="77">
        <f>I32*'Assumed Values'!$C$7</f>
        <v>557.45840173843897</v>
      </c>
      <c r="O32" s="93">
        <f t="shared" si="4"/>
        <v>0.15976810241758932</v>
      </c>
      <c r="P32" s="79">
        <f>(O32*H32)*'Assumed Values'!$C$5</f>
        <v>0</v>
      </c>
      <c r="Q32" s="80">
        <f t="shared" si="0"/>
        <v>0</v>
      </c>
    </row>
    <row r="33" spans="6:17" x14ac:dyDescent="0.25">
      <c r="F33" s="74">
        <f t="shared" si="1"/>
        <v>2046</v>
      </c>
      <c r="G33" s="75">
        <f t="shared" si="6"/>
        <v>2.679173500740939E-2</v>
      </c>
      <c r="H33" s="73">
        <f>IF(AND(F33&gt;=Year_Open_to_Traffic?,F33&lt;Year_Open_to_Traffic?+'Assumed Values'!C$9),1,0)</f>
        <v>0</v>
      </c>
      <c r="I33" s="77">
        <f>IF(F33=Year_Open_to_Traffic?,Calculations!$C$12,(I32+I32*G33))</f>
        <v>35932.48149863063</v>
      </c>
      <c r="J33" s="77">
        <f>I33*'Assumed Values'!$C$8</f>
        <v>2383.1356812212539</v>
      </c>
      <c r="K33" s="93">
        <f t="shared" si="2"/>
        <v>0.68300948552611818</v>
      </c>
      <c r="L33" s="79">
        <f>(K33*H33)*'Assumed Values'!$C$6</f>
        <v>0</v>
      </c>
      <c r="M33" s="80">
        <f t="shared" si="3"/>
        <v>0</v>
      </c>
      <c r="N33" s="77">
        <f>I33*'Assumed Values'!$C$7</f>
        <v>572.39367951546922</v>
      </c>
      <c r="O33" s="93">
        <f t="shared" si="4"/>
        <v>0.16404856708019802</v>
      </c>
      <c r="P33" s="79">
        <f>(O33*H33)*'Assumed Values'!$C$5</f>
        <v>0</v>
      </c>
      <c r="Q33" s="80">
        <f t="shared" si="0"/>
        <v>0</v>
      </c>
    </row>
    <row r="34" spans="6:17" x14ac:dyDescent="0.25">
      <c r="F34" s="74">
        <f t="shared" si="1"/>
        <v>2047</v>
      </c>
      <c r="G34" s="75">
        <f t="shared" si="6"/>
        <v>2.679173500740939E-2</v>
      </c>
      <c r="H34" s="73">
        <f>IF(AND(F34&gt;=Year_Open_to_Traffic?,F34&lt;Year_Open_to_Traffic?+'Assumed Values'!C$9),1,0)</f>
        <v>0</v>
      </c>
      <c r="I34" s="77">
        <f>IF(F34=Year_Open_to_Traffic?,Calculations!$C$12,(I33+I33*G34))</f>
        <v>36895.175021100586</v>
      </c>
      <c r="J34" s="77">
        <f>I34*'Assumed Values'!$C$8</f>
        <v>2446.9840208792361</v>
      </c>
      <c r="K34" s="93">
        <f t="shared" si="2"/>
        <v>0.7013084946698811</v>
      </c>
      <c r="L34" s="79">
        <f>(K34*H34)*'Assumed Values'!$C$6</f>
        <v>0</v>
      </c>
      <c r="M34" s="80">
        <f t="shared" si="3"/>
        <v>0</v>
      </c>
      <c r="N34" s="77">
        <f>I34*'Assumed Values'!$C$7</f>
        <v>587.72909929696368</v>
      </c>
      <c r="O34" s="93">
        <f t="shared" si="4"/>
        <v>0.16844371281775591</v>
      </c>
      <c r="P34" s="79">
        <f>(O34*H34)*'Assumed Values'!$C$5</f>
        <v>0</v>
      </c>
      <c r="Q34" s="80">
        <f t="shared" si="0"/>
        <v>0</v>
      </c>
    </row>
    <row r="35" spans="6:17" x14ac:dyDescent="0.25">
      <c r="F35" s="74">
        <f t="shared" si="1"/>
        <v>2048</v>
      </c>
      <c r="G35" s="75">
        <f t="shared" si="6"/>
        <v>2.679173500740939E-2</v>
      </c>
      <c r="H35" s="73">
        <f>IF(AND(F35&gt;=Year_Open_to_Traffic?,F35&lt;Year_Open_to_Traffic?+'Assumed Values'!C$9),1,0)</f>
        <v>0</v>
      </c>
      <c r="I35" s="77">
        <f>IF(F35=Year_Open_to_Traffic?,Calculations!$C$12,(I34+I34*G35))</f>
        <v>37883.660773317904</v>
      </c>
      <c r="J35" s="77">
        <f>I35*'Assumed Values'!$C$8</f>
        <v>2512.5429683339976</v>
      </c>
      <c r="K35" s="93">
        <f t="shared" si="2"/>
        <v>0.72009776601752162</v>
      </c>
      <c r="L35" s="79">
        <f>(K35*H35)*'Assumed Values'!$C$6</f>
        <v>0</v>
      </c>
      <c r="M35" s="80">
        <f t="shared" si="3"/>
        <v>0</v>
      </c>
      <c r="N35" s="77">
        <f>I35*'Assumed Values'!$C$7</f>
        <v>603.47538158147131</v>
      </c>
      <c r="O35" s="93">
        <f t="shared" si="4"/>
        <v>0.17295661213523342</v>
      </c>
      <c r="P35" s="79">
        <f>(O35*H35)*'Assumed Values'!$C$5</f>
        <v>0</v>
      </c>
      <c r="Q35" s="80">
        <f t="shared" si="0"/>
        <v>0</v>
      </c>
    </row>
    <row r="36" spans="6:17" x14ac:dyDescent="0.25">
      <c r="F36" s="74">
        <f t="shared" si="1"/>
        <v>2049</v>
      </c>
      <c r="G36" s="75">
        <f t="shared" si="6"/>
        <v>2.679173500740939E-2</v>
      </c>
      <c r="H36" s="73">
        <f>IF(AND(F36&gt;=Year_Open_to_Traffic?,F36&lt;Year_Open_to_Traffic?+'Assumed Values'!C$9),1,0)</f>
        <v>0</v>
      </c>
      <c r="I36" s="77">
        <f>IF(F36=Year_Open_to_Traffic?,Calculations!$C$12,(I35+I35*G36))</f>
        <v>38898.629773867229</v>
      </c>
      <c r="J36" s="77">
        <f>I36*'Assumed Values'!$C$8</f>
        <v>2579.858353736332</v>
      </c>
      <c r="K36" s="93">
        <f t="shared" si="2"/>
        <v>0.7393904345440907</v>
      </c>
      <c r="L36" s="79">
        <f>(K36*H36)*'Assumed Values'!$C$6</f>
        <v>0</v>
      </c>
      <c r="M36" s="80">
        <f t="shared" si="3"/>
        <v>0</v>
      </c>
      <c r="N36" s="77">
        <f>I36*'Assumed Values'!$C$7</f>
        <v>619.64353408829743</v>
      </c>
      <c r="O36" s="93">
        <f t="shared" si="4"/>
        <v>0.17759041985533988</v>
      </c>
      <c r="P36" s="79">
        <f>(O36*H36)*'Assumed Values'!$C$5</f>
        <v>0</v>
      </c>
      <c r="Q36" s="80">
        <f t="shared" si="0"/>
        <v>0</v>
      </c>
    </row>
    <row r="37" spans="6:17" x14ac:dyDescent="0.25">
      <c r="F37" s="74">
        <f t="shared" si="1"/>
        <v>2050</v>
      </c>
      <c r="G37" s="75">
        <f t="shared" si="6"/>
        <v>2.679173500740939E-2</v>
      </c>
      <c r="H37" s="73">
        <f>IF(AND(F37&gt;=Year_Open_to_Traffic?,F37&lt;Year_Open_to_Traffic?+'Assumed Values'!C$9),1,0)</f>
        <v>0</v>
      </c>
      <c r="I37" s="77">
        <f>IF(F37=Year_Open_to_Traffic?,Calculations!$C$12,(I36+I36*G37))</f>
        <v>39940.791554920004</v>
      </c>
      <c r="J37" s="77">
        <f>I37*'Assumed Values'!$C$8</f>
        <v>2648.9772351062875</v>
      </c>
      <c r="K37" s="93">
        <f t="shared" si="2"/>
        <v>0.7591999871334093</v>
      </c>
      <c r="L37" s="79">
        <f>(K37*H37)*'Assumed Values'!$C$6</f>
        <v>0</v>
      </c>
      <c r="M37" s="80">
        <f t="shared" si="3"/>
        <v>0</v>
      </c>
      <c r="N37" s="77">
        <f>I37*'Assumed Values'!$C$7</f>
        <v>636.24485945264576</v>
      </c>
      <c r="O37" s="93">
        <f t="shared" si="4"/>
        <v>0.18234837532395873</v>
      </c>
      <c r="P37" s="79">
        <f>(O37*H37)*'Assumed Values'!$C$5</f>
        <v>0</v>
      </c>
      <c r="Q37" s="80">
        <f t="shared" si="0"/>
        <v>0</v>
      </c>
    </row>
    <row r="38" spans="6:17" x14ac:dyDescent="0.25">
      <c r="F38" s="13" t="s">
        <v>63</v>
      </c>
      <c r="G38" s="13"/>
      <c r="H38" s="77"/>
      <c r="I38" s="76"/>
      <c r="J38" s="77"/>
      <c r="K38" s="78">
        <f>SUM(K5:K37)</f>
        <v>15.995531083041319</v>
      </c>
      <c r="L38" s="79">
        <f>SUM(L5:L37)</f>
        <v>37370.569035782435</v>
      </c>
      <c r="M38" s="80">
        <f>SUM(M5:M37)</f>
        <v>21244.739544202061</v>
      </c>
      <c r="N38" s="77"/>
      <c r="O38" s="78">
        <f>SUM(O5:O37)</f>
        <v>3.8418850828087843</v>
      </c>
      <c r="P38" s="79">
        <f>SUM(P5:P37)</f>
        <v>2277.4357466369497</v>
      </c>
      <c r="Q38" s="80">
        <f>SUM(Q5:Q37)</f>
        <v>1294.6960807481946</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1.59297008067E-2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6.6322602331600006E-2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09" t="s">
        <v>69</v>
      </c>
      <c r="D2" s="109" t="s">
        <v>70</v>
      </c>
      <c r="E2" s="109" t="s">
        <v>71</v>
      </c>
      <c r="F2" s="109" t="s">
        <v>72</v>
      </c>
      <c r="G2" s="109" t="s">
        <v>73</v>
      </c>
      <c r="H2" s="109" t="s">
        <v>74</v>
      </c>
      <c r="I2" s="109" t="s">
        <v>75</v>
      </c>
      <c r="J2" s="109" t="s">
        <v>76</v>
      </c>
    </row>
    <row r="3" spans="1:14" x14ac:dyDescent="0.25">
      <c r="A3" s="76" t="s">
        <v>82</v>
      </c>
      <c r="B3" s="76">
        <v>0</v>
      </c>
      <c r="C3" s="110">
        <v>0.1543390005827</v>
      </c>
      <c r="D3" s="110">
        <v>0.1766420006752</v>
      </c>
      <c r="E3" s="110">
        <v>0.14361999928950001</v>
      </c>
      <c r="F3" s="110">
        <v>0.1637820005417</v>
      </c>
      <c r="G3" s="110">
        <v>0.15261900424960001</v>
      </c>
      <c r="H3" s="110">
        <v>0.24541099369530001</v>
      </c>
      <c r="I3" s="110">
        <v>0.15000799298289999</v>
      </c>
      <c r="J3" s="110">
        <v>0.2771849930286</v>
      </c>
    </row>
    <row r="4" spans="1:14" x14ac:dyDescent="0.25">
      <c r="A4" s="76" t="s">
        <v>82</v>
      </c>
      <c r="B4" s="76">
        <v>2.5</v>
      </c>
      <c r="C4" s="110">
        <v>0.1086599975824</v>
      </c>
      <c r="D4" s="110">
        <v>0.12391699850560001</v>
      </c>
      <c r="E4" s="110">
        <v>0.10345199704169999</v>
      </c>
      <c r="F4" s="110">
        <v>0.11453600227830001</v>
      </c>
      <c r="G4" s="110">
        <v>0.1079860031605</v>
      </c>
      <c r="H4" s="110">
        <v>0.1695860028267</v>
      </c>
      <c r="I4" s="110">
        <v>0.1054000034928</v>
      </c>
      <c r="J4" s="110">
        <v>0.19025099277499999</v>
      </c>
      <c r="L4" s="2" t="s">
        <v>104</v>
      </c>
      <c r="N4" t="s">
        <v>108</v>
      </c>
    </row>
    <row r="5" spans="1:14" x14ac:dyDescent="0.25">
      <c r="A5" s="76" t="s">
        <v>82</v>
      </c>
      <c r="B5" s="76">
        <v>7.5</v>
      </c>
      <c r="C5" s="110">
        <v>8.0234602093699994E-2</v>
      </c>
      <c r="D5" s="110">
        <v>9.1219902038600004E-2</v>
      </c>
      <c r="E5" s="110">
        <v>7.7690400183200004E-2</v>
      </c>
      <c r="F5" s="110">
        <v>8.4131397306899905E-2</v>
      </c>
      <c r="G5" s="110">
        <v>8.0075398087499999E-2</v>
      </c>
      <c r="H5" s="110">
        <v>0.12355700135229999</v>
      </c>
      <c r="I5" s="110">
        <v>7.7676698565499996E-2</v>
      </c>
      <c r="J5" s="110">
        <v>0.13789600133899901</v>
      </c>
      <c r="L5" t="s">
        <v>83</v>
      </c>
    </row>
    <row r="6" spans="1:14" x14ac:dyDescent="0.25">
      <c r="A6" s="76" t="s">
        <v>82</v>
      </c>
      <c r="B6" s="76">
        <v>12.5</v>
      </c>
      <c r="C6" s="110">
        <v>5.9946801513399997E-2</v>
      </c>
      <c r="D6" s="110">
        <v>6.8060502409899998E-2</v>
      </c>
      <c r="E6" s="110">
        <v>5.8113399892999899E-2</v>
      </c>
      <c r="F6" s="110">
        <v>6.2804102897599995E-2</v>
      </c>
      <c r="G6" s="110">
        <v>5.9942800551699899E-2</v>
      </c>
      <c r="H6" s="110">
        <v>9.2500299215299994E-2</v>
      </c>
      <c r="I6" s="110">
        <v>5.7944800704699997E-2</v>
      </c>
      <c r="J6" s="110">
        <v>0.1032399982214</v>
      </c>
      <c r="L6" t="s">
        <v>82</v>
      </c>
    </row>
    <row r="7" spans="1:14" x14ac:dyDescent="0.25">
      <c r="A7" s="76" t="s">
        <v>82</v>
      </c>
      <c r="B7" s="76">
        <v>17.5</v>
      </c>
      <c r="C7" s="110">
        <v>5.1043801009699998E-2</v>
      </c>
      <c r="D7" s="110">
        <v>5.7916298508599903E-2</v>
      </c>
      <c r="E7" s="110">
        <v>4.9766298383499899E-2</v>
      </c>
      <c r="F7" s="110">
        <v>5.3397301584499998E-2</v>
      </c>
      <c r="G7" s="110">
        <v>5.1048498600699897E-2</v>
      </c>
      <c r="H7" s="110">
        <v>7.8144997358299995E-2</v>
      </c>
      <c r="I7" s="110">
        <v>4.9361400306199898E-2</v>
      </c>
      <c r="J7" s="110">
        <v>8.7070100009399895E-2</v>
      </c>
    </row>
    <row r="8" spans="1:14" x14ac:dyDescent="0.25">
      <c r="A8" s="76" t="s">
        <v>82</v>
      </c>
      <c r="B8" s="76">
        <v>22.5</v>
      </c>
      <c r="C8" s="110">
        <v>5.1097799092499903E-2</v>
      </c>
      <c r="D8" s="110">
        <v>5.7926900684799998E-2</v>
      </c>
      <c r="E8" s="110">
        <v>5.0204999744899899E-2</v>
      </c>
      <c r="F8" s="110">
        <v>5.3334001451699899E-2</v>
      </c>
      <c r="G8" s="110">
        <v>5.11665008962E-2</v>
      </c>
      <c r="H8" s="110">
        <v>7.7644199132899994E-2</v>
      </c>
      <c r="I8" s="110">
        <v>4.93994988500999E-2</v>
      </c>
      <c r="J8" s="110">
        <v>8.62753018737E-2</v>
      </c>
    </row>
    <row r="9" spans="1:14" x14ac:dyDescent="0.25">
      <c r="A9" s="76" t="s">
        <v>82</v>
      </c>
      <c r="B9" s="76">
        <v>27.5</v>
      </c>
      <c r="C9" s="110">
        <v>5.1728200167399999E-2</v>
      </c>
      <c r="D9" s="110">
        <v>5.8605000376699898E-2</v>
      </c>
      <c r="E9" s="110">
        <v>5.1094498485299997E-2</v>
      </c>
      <c r="F9" s="110">
        <v>5.3906898945599899E-2</v>
      </c>
      <c r="G9" s="110">
        <v>5.1847200840699999E-2</v>
      </c>
      <c r="H9" s="110">
        <v>7.8214697539799996E-2</v>
      </c>
      <c r="I9" s="110">
        <v>4.9995001405499999E-2</v>
      </c>
      <c r="J9" s="110">
        <v>8.6740396916899998E-2</v>
      </c>
    </row>
    <row r="10" spans="1:14" x14ac:dyDescent="0.25">
      <c r="A10" s="76" t="s">
        <v>82</v>
      </c>
      <c r="B10" s="76">
        <v>32.5</v>
      </c>
      <c r="C10" s="110">
        <v>5.4905500263E-2</v>
      </c>
      <c r="D10" s="110">
        <v>6.2172401696400002E-2</v>
      </c>
      <c r="E10" s="110">
        <v>5.4688699543500002E-2</v>
      </c>
      <c r="F10" s="110">
        <v>5.7079099118700002E-2</v>
      </c>
      <c r="G10" s="110">
        <v>5.5083200335500002E-2</v>
      </c>
      <c r="H10" s="110">
        <v>8.2320302724799996E-2</v>
      </c>
      <c r="I10" s="110">
        <v>5.30656985939E-2</v>
      </c>
      <c r="J10" s="110">
        <v>9.0985298156700006E-2</v>
      </c>
    </row>
    <row r="11" spans="1:14" x14ac:dyDescent="0.25">
      <c r="A11" s="76" t="s">
        <v>82</v>
      </c>
      <c r="B11" s="76">
        <v>37.5</v>
      </c>
      <c r="C11" s="110">
        <v>5.75537011027E-2</v>
      </c>
      <c r="D11" s="110">
        <v>6.5147697925600004E-2</v>
      </c>
      <c r="E11" s="110">
        <v>5.7672001421499898E-2</v>
      </c>
      <c r="F11" s="110">
        <v>5.9726800769599998E-2</v>
      </c>
      <c r="G11" s="110">
        <v>5.7777501642699999E-2</v>
      </c>
      <c r="H11" s="110">
        <v>8.5759103298199996E-2</v>
      </c>
      <c r="I11" s="110">
        <v>5.5625900626200001E-2</v>
      </c>
      <c r="J11" s="110">
        <v>9.4549298286399894E-2</v>
      </c>
    </row>
    <row r="12" spans="1:14" x14ac:dyDescent="0.25">
      <c r="A12" s="76" t="s">
        <v>82</v>
      </c>
      <c r="B12" s="76">
        <v>42.5</v>
      </c>
      <c r="C12" s="110">
        <v>5.9613399207599997E-2</v>
      </c>
      <c r="D12" s="110">
        <v>6.7461803555499994E-2</v>
      </c>
      <c r="E12" s="110">
        <v>5.9992399066699897E-2</v>
      </c>
      <c r="F12" s="110">
        <v>6.17861002684E-2</v>
      </c>
      <c r="G12" s="110">
        <v>5.9873100370199897E-2</v>
      </c>
      <c r="H12" s="110">
        <v>8.8433697819699994E-2</v>
      </c>
      <c r="I12" s="110">
        <v>5.7617198675899997E-2</v>
      </c>
      <c r="J12" s="110">
        <v>9.7321398556200006E-2</v>
      </c>
    </row>
    <row r="13" spans="1:14" x14ac:dyDescent="0.25">
      <c r="A13" s="76" t="s">
        <v>82</v>
      </c>
      <c r="B13" s="76">
        <v>47.5</v>
      </c>
      <c r="C13" s="110">
        <v>6.0430999845300003E-2</v>
      </c>
      <c r="D13" s="110">
        <v>6.8381600081900001E-2</v>
      </c>
      <c r="E13" s="110">
        <v>6.0961898416300002E-2</v>
      </c>
      <c r="F13" s="110">
        <v>6.2589801847900001E-2</v>
      </c>
      <c r="G13" s="110">
        <v>6.0706000775100001E-2</v>
      </c>
      <c r="H13" s="110">
        <v>8.9415296912200001E-2</v>
      </c>
      <c r="I13" s="110">
        <v>5.8410998433800002E-2</v>
      </c>
      <c r="J13" s="110">
        <v>9.8296396434300007E-2</v>
      </c>
    </row>
    <row r="14" spans="1:14" x14ac:dyDescent="0.25">
      <c r="A14" s="76" t="s">
        <v>82</v>
      </c>
      <c r="B14" s="76">
        <v>52.5</v>
      </c>
      <c r="C14" s="110">
        <v>6.0879200696899997E-2</v>
      </c>
      <c r="D14" s="110">
        <v>6.8886503577199998E-2</v>
      </c>
      <c r="E14" s="110">
        <v>6.1519298702499899E-2</v>
      </c>
      <c r="F14" s="110">
        <v>6.3022799789899997E-2</v>
      </c>
      <c r="G14" s="110">
        <v>6.1163198202800001E-2</v>
      </c>
      <c r="H14" s="110">
        <v>8.9910499751599995E-2</v>
      </c>
      <c r="I14" s="110">
        <v>5.8847900479999903E-2</v>
      </c>
      <c r="J14" s="110">
        <v>0.10097900033</v>
      </c>
    </row>
    <row r="15" spans="1:14" x14ac:dyDescent="0.25">
      <c r="A15" s="76" t="s">
        <v>82</v>
      </c>
      <c r="B15" s="76">
        <v>57.5</v>
      </c>
      <c r="C15" s="110">
        <v>6.2555797398099994E-2</v>
      </c>
      <c r="D15" s="110">
        <v>7.07803964615E-2</v>
      </c>
      <c r="E15" s="110">
        <v>6.3405096530899999E-2</v>
      </c>
      <c r="F15" s="110">
        <v>6.4703896641699996E-2</v>
      </c>
      <c r="G15" s="110">
        <v>6.2855303287499997E-2</v>
      </c>
      <c r="H15" s="110">
        <v>9.2053197324299896E-2</v>
      </c>
      <c r="I15" s="110">
        <v>6.0479998588600002E-2</v>
      </c>
      <c r="J15" s="110">
        <v>9.8763801157499997E-2</v>
      </c>
    </row>
    <row r="16" spans="1:14" x14ac:dyDescent="0.25">
      <c r="A16" s="76" t="s">
        <v>82</v>
      </c>
      <c r="B16" s="76">
        <v>62.5</v>
      </c>
      <c r="C16" s="110">
        <v>6.8795002996900001E-2</v>
      </c>
      <c r="D16" s="110">
        <v>7.7838197350500002E-2</v>
      </c>
      <c r="E16" s="110">
        <v>7.0255100727100006E-2</v>
      </c>
      <c r="F16" s="110">
        <v>7.1012601256399993E-2</v>
      </c>
      <c r="G16" s="110">
        <v>6.9134101271599996E-2</v>
      </c>
      <c r="H16" s="110">
        <v>0.100268997251999</v>
      </c>
      <c r="I16" s="110">
        <v>6.65547996759E-2</v>
      </c>
      <c r="J16" s="110">
        <v>0.1096099987626</v>
      </c>
    </row>
    <row r="17" spans="1:11" x14ac:dyDescent="0.25">
      <c r="A17" s="76" t="s">
        <v>82</v>
      </c>
      <c r="B17" s="76">
        <v>67.5</v>
      </c>
      <c r="C17" s="110">
        <v>8.0537199974099999E-2</v>
      </c>
      <c r="D17" s="110">
        <v>9.1143198311299994E-2</v>
      </c>
      <c r="E17" s="110">
        <v>8.3084799349300006E-2</v>
      </c>
      <c r="F17" s="110">
        <v>8.29145982862E-2</v>
      </c>
      <c r="G17" s="110">
        <v>8.0914698541199995E-2</v>
      </c>
      <c r="H17" s="110">
        <v>0.1157179996371</v>
      </c>
      <c r="I17" s="110">
        <v>7.8013703227000006E-2</v>
      </c>
      <c r="J17" s="110">
        <v>0.1258780062199</v>
      </c>
    </row>
    <row r="18" spans="1:11" x14ac:dyDescent="0.25">
      <c r="A18" s="76" t="s">
        <v>82</v>
      </c>
      <c r="B18" s="76">
        <v>72.5</v>
      </c>
      <c r="C18" s="110">
        <v>9.6295796334699896E-2</v>
      </c>
      <c r="D18" s="110">
        <v>0.10900399833920001</v>
      </c>
      <c r="E18" s="110">
        <v>0.10033699870109999</v>
      </c>
      <c r="F18" s="110">
        <v>9.8890498280500005E-2</v>
      </c>
      <c r="G18" s="110">
        <v>9.6715196967100001E-2</v>
      </c>
      <c r="H18" s="110">
        <v>0.13628999888900001</v>
      </c>
      <c r="I18" s="110">
        <v>9.3410201370699997E-2</v>
      </c>
      <c r="J18" s="110">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09" t="s">
        <v>69</v>
      </c>
      <c r="D21" s="109" t="s">
        <v>70</v>
      </c>
      <c r="E21" s="109" t="s">
        <v>71</v>
      </c>
      <c r="F21" s="109" t="s">
        <v>72</v>
      </c>
      <c r="G21" s="109" t="s">
        <v>73</v>
      </c>
      <c r="H21" s="109" t="s">
        <v>74</v>
      </c>
      <c r="I21" s="109" t="s">
        <v>75</v>
      </c>
      <c r="J21" s="109" t="s">
        <v>76</v>
      </c>
    </row>
    <row r="22" spans="1:11" x14ac:dyDescent="0.25">
      <c r="A22" s="76" t="s">
        <v>83</v>
      </c>
      <c r="B22" s="76">
        <v>0</v>
      </c>
      <c r="C22" s="110">
        <v>0.1543390005827</v>
      </c>
      <c r="D22" s="110">
        <v>0.1766420006752</v>
      </c>
      <c r="E22" s="110">
        <v>0.14361999928950001</v>
      </c>
      <c r="F22" s="110">
        <v>0.1637820005417</v>
      </c>
      <c r="G22" s="110">
        <v>0.1526200026274</v>
      </c>
      <c r="H22" s="110">
        <v>0.24541099369530001</v>
      </c>
      <c r="I22" s="110">
        <v>0.15000799298289999</v>
      </c>
      <c r="J22" s="110">
        <v>0.2771849930286</v>
      </c>
    </row>
    <row r="23" spans="1:11" x14ac:dyDescent="0.25">
      <c r="A23" s="76" t="s">
        <v>83</v>
      </c>
      <c r="B23" s="76">
        <v>2.5</v>
      </c>
      <c r="C23" s="110">
        <v>0.1075349971652</v>
      </c>
      <c r="D23" s="110">
        <v>0.12261699885129999</v>
      </c>
      <c r="E23" s="110">
        <v>0.102482996881</v>
      </c>
      <c r="F23" s="110">
        <v>0.113332003355</v>
      </c>
      <c r="G23" s="110">
        <v>0.1068549975753</v>
      </c>
      <c r="H23" s="110">
        <v>0.16747200489039901</v>
      </c>
      <c r="I23" s="110">
        <v>0.104336000978899</v>
      </c>
      <c r="J23" s="110">
        <v>0.18784900009629901</v>
      </c>
    </row>
    <row r="24" spans="1:11" x14ac:dyDescent="0.25">
      <c r="A24" s="76" t="s">
        <v>83</v>
      </c>
      <c r="B24" s="76">
        <v>7.5</v>
      </c>
      <c r="C24" s="110">
        <v>8.4132499992799994E-2</v>
      </c>
      <c r="D24" s="110">
        <v>9.5605000853499905E-2</v>
      </c>
      <c r="E24" s="110">
        <v>8.1914603710199999E-2</v>
      </c>
      <c r="F24" s="110">
        <v>8.8106997311099999E-2</v>
      </c>
      <c r="G24" s="110">
        <v>8.3972498774499998E-2</v>
      </c>
      <c r="H24" s="110">
        <v>0.12850299477579999</v>
      </c>
      <c r="I24" s="110">
        <v>8.1499502062800003E-2</v>
      </c>
      <c r="J24" s="110">
        <v>0.14317999780179999</v>
      </c>
      <c r="K24" s="88"/>
    </row>
    <row r="25" spans="1:11" x14ac:dyDescent="0.25">
      <c r="A25" s="76" t="s">
        <v>83</v>
      </c>
      <c r="B25" s="76">
        <v>12.5</v>
      </c>
      <c r="C25" s="110">
        <v>7.6331801712499994E-2</v>
      </c>
      <c r="D25" s="110">
        <v>8.6600996553899995E-2</v>
      </c>
      <c r="E25" s="110">
        <v>7.5058497488500006E-2</v>
      </c>
      <c r="F25" s="110">
        <v>7.9698696732500005E-2</v>
      </c>
      <c r="G25" s="110">
        <v>7.6345100998899906E-2</v>
      </c>
      <c r="H25" s="110">
        <v>0.115512996912</v>
      </c>
      <c r="I25" s="110">
        <v>7.3887497186699999E-2</v>
      </c>
      <c r="J25" s="110">
        <v>0.1282909959555</v>
      </c>
      <c r="K25" s="88"/>
    </row>
    <row r="26" spans="1:11" x14ac:dyDescent="0.25">
      <c r="A26" s="76" t="s">
        <v>83</v>
      </c>
      <c r="B26" s="76">
        <v>17.5</v>
      </c>
      <c r="C26" s="110">
        <v>7.1587800979600005E-2</v>
      </c>
      <c r="D26" s="110">
        <v>8.1144198775300005E-2</v>
      </c>
      <c r="E26" s="110">
        <v>7.0730701088899894E-2</v>
      </c>
      <c r="F26" s="110">
        <v>7.46295973658999E-2</v>
      </c>
      <c r="G26" s="110">
        <v>7.1687102317799997E-2</v>
      </c>
      <c r="H26" s="110">
        <v>0.1079030036926</v>
      </c>
      <c r="I26" s="110">
        <v>6.9256000220800001E-2</v>
      </c>
      <c r="J26" s="110">
        <v>0.11965099722149999</v>
      </c>
      <c r="K26" s="88"/>
    </row>
    <row r="27" spans="1:11" x14ac:dyDescent="0.25">
      <c r="A27" s="76" t="s">
        <v>83</v>
      </c>
      <c r="B27" s="76">
        <v>22.5</v>
      </c>
      <c r="C27" s="110">
        <v>6.7042998969599907E-2</v>
      </c>
      <c r="D27" s="110">
        <v>7.5947798788499998E-2</v>
      </c>
      <c r="E27" s="110">
        <v>6.6322602331600006E-2</v>
      </c>
      <c r="F27" s="110">
        <v>6.9846697151699999E-2</v>
      </c>
      <c r="G27" s="110">
        <v>6.7192703485499994E-2</v>
      </c>
      <c r="H27" s="110">
        <v>0.1010920032859</v>
      </c>
      <c r="I27" s="110">
        <v>6.4815096557099994E-2</v>
      </c>
      <c r="J27" s="110">
        <v>0.11206000298259999</v>
      </c>
      <c r="K27" s="88"/>
    </row>
    <row r="28" spans="1:11" x14ac:dyDescent="0.25">
      <c r="A28" s="76" t="s">
        <v>83</v>
      </c>
      <c r="B28" s="76">
        <v>27.5</v>
      </c>
      <c r="C28" s="110">
        <v>6.1861101537899997E-2</v>
      </c>
      <c r="D28" s="110">
        <v>7.0064201950999994E-2</v>
      </c>
      <c r="E28" s="110">
        <v>6.16110004485E-2</v>
      </c>
      <c r="F28" s="110">
        <v>6.4335100352800004E-2</v>
      </c>
      <c r="G28" s="110">
        <v>6.20126985013E-2</v>
      </c>
      <c r="H28" s="110">
        <v>9.2490501701799996E-2</v>
      </c>
      <c r="I28" s="110">
        <v>5.9836700558699898E-2</v>
      </c>
      <c r="J28" s="110">
        <v>0.10224799811839901</v>
      </c>
      <c r="K28" s="88"/>
    </row>
    <row r="29" spans="1:11" x14ac:dyDescent="0.25">
      <c r="A29" s="76" t="s">
        <v>83</v>
      </c>
      <c r="B29" s="76">
        <v>32.5</v>
      </c>
      <c r="C29" s="110">
        <v>6.0070000588899997E-2</v>
      </c>
      <c r="D29" s="110">
        <v>6.8016901612299993E-2</v>
      </c>
      <c r="E29" s="110">
        <v>6.0109898448E-2</v>
      </c>
      <c r="F29" s="110">
        <v>6.2381498515599897E-2</v>
      </c>
      <c r="G29" s="110">
        <v>6.0253500938399998E-2</v>
      </c>
      <c r="H29" s="110">
        <v>8.9428603649100005E-2</v>
      </c>
      <c r="I29" s="110">
        <v>5.8097600936900001E-2</v>
      </c>
      <c r="J29" s="110">
        <v>9.8663099110100003E-2</v>
      </c>
      <c r="K29" s="88"/>
    </row>
    <row r="30" spans="1:11" x14ac:dyDescent="0.25">
      <c r="A30" s="76" t="s">
        <v>83</v>
      </c>
      <c r="B30" s="76">
        <v>37.5</v>
      </c>
      <c r="C30" s="110">
        <v>5.9190899133699897E-2</v>
      </c>
      <c r="D30" s="110">
        <v>6.7005001008500001E-2</v>
      </c>
      <c r="E30" s="110">
        <v>5.9431999921799997E-2</v>
      </c>
      <c r="F30" s="110">
        <v>6.13996982574E-2</v>
      </c>
      <c r="G30" s="110">
        <v>5.9405799955100001E-2</v>
      </c>
      <c r="H30" s="110">
        <v>8.7890602648299995E-2</v>
      </c>
      <c r="I30" s="110">
        <v>5.7234399020699898E-2</v>
      </c>
      <c r="J30" s="110">
        <v>9.6820503473299999E-2</v>
      </c>
      <c r="K30" s="88"/>
    </row>
    <row r="31" spans="1:11" x14ac:dyDescent="0.25">
      <c r="A31" s="76" t="s">
        <v>83</v>
      </c>
      <c r="B31" s="76">
        <v>42.5</v>
      </c>
      <c r="C31" s="110">
        <v>5.9465900063499999E-2</v>
      </c>
      <c r="D31" s="110">
        <v>6.7303597927100001E-2</v>
      </c>
      <c r="E31" s="110">
        <v>5.9905700385600003E-2</v>
      </c>
      <c r="F31" s="110">
        <v>6.1621401458999997E-2</v>
      </c>
      <c r="G31" s="110">
        <v>5.9708300977900003E-2</v>
      </c>
      <c r="H31" s="110">
        <v>8.8036298751799996E-2</v>
      </c>
      <c r="I31" s="110">
        <v>5.74949011207E-2</v>
      </c>
      <c r="J31" s="110">
        <v>9.6838898956800007E-2</v>
      </c>
      <c r="K31" s="88"/>
    </row>
    <row r="32" spans="1:11" x14ac:dyDescent="0.25">
      <c r="A32" s="76" t="s">
        <v>83</v>
      </c>
      <c r="B32" s="76">
        <v>47.5</v>
      </c>
      <c r="C32" s="110">
        <v>6.13114014268E-2</v>
      </c>
      <c r="D32" s="110">
        <v>6.9382898509499996E-2</v>
      </c>
      <c r="E32" s="110">
        <v>6.1982098966800001E-2</v>
      </c>
      <c r="F32" s="110">
        <v>6.3469201326399993E-2</v>
      </c>
      <c r="G32" s="110">
        <v>6.1581201851399897E-2</v>
      </c>
      <c r="H32" s="110">
        <v>9.0428002178699896E-2</v>
      </c>
      <c r="I32" s="110">
        <v>5.9283100068599999E-2</v>
      </c>
      <c r="J32" s="110">
        <v>9.9314898252499895E-2</v>
      </c>
      <c r="K32" s="88"/>
    </row>
    <row r="33" spans="1:11" x14ac:dyDescent="0.25">
      <c r="A33" s="76" t="s">
        <v>83</v>
      </c>
      <c r="B33" s="76">
        <v>52.5</v>
      </c>
      <c r="C33" s="110">
        <v>6.3552699983099994E-2</v>
      </c>
      <c r="D33" s="110">
        <v>7.1912899613399903E-2</v>
      </c>
      <c r="E33" s="110">
        <v>6.4469501376199903E-2</v>
      </c>
      <c r="F33" s="110">
        <v>6.5725602209599998E-2</v>
      </c>
      <c r="G33" s="110">
        <v>6.3847199082399997E-2</v>
      </c>
      <c r="H33" s="110">
        <v>9.3363903462899994E-2</v>
      </c>
      <c r="I33" s="110">
        <v>6.1459198594099998E-2</v>
      </c>
      <c r="J33" s="110">
        <v>0.1023800000548</v>
      </c>
      <c r="K33" s="88"/>
    </row>
    <row r="34" spans="1:11" x14ac:dyDescent="0.25">
      <c r="A34" s="76" t="s">
        <v>83</v>
      </c>
      <c r="B34" s="76">
        <v>57.5</v>
      </c>
      <c r="C34" s="110">
        <v>6.6291801631500002E-2</v>
      </c>
      <c r="D34" s="110">
        <v>7.5008802115899997E-2</v>
      </c>
      <c r="E34" s="110">
        <v>6.7482098936999996E-2</v>
      </c>
      <c r="F34" s="110">
        <v>6.8493202328700001E-2</v>
      </c>
      <c r="G34" s="110">
        <v>6.66097030044E-2</v>
      </c>
      <c r="H34" s="110">
        <v>9.6977099776299994E-2</v>
      </c>
      <c r="I34" s="110">
        <v>6.4122296869800005E-2</v>
      </c>
      <c r="J34" s="110">
        <v>0.1061730012298</v>
      </c>
      <c r="K34" s="88"/>
    </row>
    <row r="35" spans="1:11" x14ac:dyDescent="0.25">
      <c r="A35" s="76" t="s">
        <v>83</v>
      </c>
      <c r="B35" s="76">
        <v>62.5</v>
      </c>
      <c r="C35" s="110">
        <v>7.1055598556999999E-2</v>
      </c>
      <c r="D35" s="110">
        <v>8.0401100218300006E-2</v>
      </c>
      <c r="E35" s="110">
        <v>7.2703696787399893E-2</v>
      </c>
      <c r="F35" s="110">
        <v>7.3314398527100005E-2</v>
      </c>
      <c r="G35" s="110">
        <v>7.1398198604600005E-2</v>
      </c>
      <c r="H35" s="110">
        <v>0.103244997561</v>
      </c>
      <c r="I35" s="110">
        <v>6.8764798343199998E-2</v>
      </c>
      <c r="J35" s="110">
        <v>0.1127630025148</v>
      </c>
      <c r="K35" s="88"/>
    </row>
    <row r="36" spans="1:11" x14ac:dyDescent="0.25">
      <c r="A36" s="76" t="s">
        <v>83</v>
      </c>
      <c r="B36" s="76">
        <v>67.5</v>
      </c>
      <c r="C36" s="110">
        <v>8.1341803073900001E-2</v>
      </c>
      <c r="D36" s="110">
        <v>9.2054300010199999E-2</v>
      </c>
      <c r="E36" s="110">
        <v>8.3956897258799998E-2</v>
      </c>
      <c r="F36" s="110">
        <v>8.3734400570399894E-2</v>
      </c>
      <c r="G36" s="110">
        <v>8.1718102097499995E-2</v>
      </c>
      <c r="H36" s="110">
        <v>0.11676099896430001</v>
      </c>
      <c r="I36" s="110">
        <v>7.8802503645399993E-2</v>
      </c>
      <c r="J36" s="110">
        <v>0.12698400020600001</v>
      </c>
      <c r="K36" s="88"/>
    </row>
    <row r="37" spans="1:11" x14ac:dyDescent="0.25">
      <c r="A37" s="76" t="s">
        <v>83</v>
      </c>
      <c r="B37" s="76">
        <v>72.5</v>
      </c>
      <c r="C37" s="110">
        <v>9.6295796334699896E-2</v>
      </c>
      <c r="D37" s="110">
        <v>0.10900399833920001</v>
      </c>
      <c r="E37" s="110">
        <v>0.10033699870109999</v>
      </c>
      <c r="F37" s="110">
        <v>9.8890498280500005E-2</v>
      </c>
      <c r="G37" s="110">
        <v>9.6715301275299995E-2</v>
      </c>
      <c r="H37" s="110">
        <v>0.13628999888900001</v>
      </c>
      <c r="I37" s="110">
        <v>9.3410201370699997E-2</v>
      </c>
      <c r="J37" s="110">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09" t="s">
        <v>69</v>
      </c>
      <c r="D2" s="109" t="s">
        <v>70</v>
      </c>
      <c r="E2" s="109" t="s">
        <v>71</v>
      </c>
      <c r="F2" s="109" t="s">
        <v>72</v>
      </c>
      <c r="G2" s="109" t="s">
        <v>73</v>
      </c>
      <c r="H2" s="109" t="s">
        <v>74</v>
      </c>
      <c r="I2" s="109" t="s">
        <v>75</v>
      </c>
      <c r="J2" s="109" t="s">
        <v>76</v>
      </c>
    </row>
    <row r="3" spans="1:14" x14ac:dyDescent="0.25">
      <c r="A3" s="76" t="s">
        <v>82</v>
      </c>
      <c r="B3" s="76">
        <v>0</v>
      </c>
      <c r="C3" s="110">
        <v>5.8609999716300001E-2</v>
      </c>
      <c r="D3" s="110">
        <v>7.0484898984399996E-2</v>
      </c>
      <c r="E3" s="110">
        <v>5.5012099444900001E-2</v>
      </c>
      <c r="F3" s="110">
        <v>6.3270196318599994E-2</v>
      </c>
      <c r="G3" s="110">
        <v>5.65058998764E-2</v>
      </c>
      <c r="H3" s="110">
        <v>9.6514701843299994E-2</v>
      </c>
      <c r="I3" s="110">
        <v>5.7858299464E-2</v>
      </c>
      <c r="J3" s="110">
        <v>0.110799998045</v>
      </c>
    </row>
    <row r="4" spans="1:14" x14ac:dyDescent="0.25">
      <c r="A4" s="76" t="s">
        <v>82</v>
      </c>
      <c r="B4" s="76">
        <v>2.5</v>
      </c>
      <c r="C4" s="110">
        <v>3.5171400755599998E-2</v>
      </c>
      <c r="D4" s="110">
        <v>4.2221300303899999E-2</v>
      </c>
      <c r="E4" s="110">
        <v>3.3969201147599999E-2</v>
      </c>
      <c r="F4" s="110">
        <v>3.76628004014E-2</v>
      </c>
      <c r="G4" s="110">
        <v>3.4171398729100001E-2</v>
      </c>
      <c r="H4" s="110">
        <v>5.7386100292199899E-2</v>
      </c>
      <c r="I4" s="110">
        <v>3.4549199044699899E-2</v>
      </c>
      <c r="J4" s="110">
        <v>6.5357796847800007E-2</v>
      </c>
      <c r="L4" s="2" t="s">
        <v>104</v>
      </c>
      <c r="N4" s="91" t="s">
        <v>119</v>
      </c>
    </row>
    <row r="5" spans="1:14" x14ac:dyDescent="0.25">
      <c r="A5" s="76" t="s">
        <v>82</v>
      </c>
      <c r="B5" s="76">
        <v>7.5</v>
      </c>
      <c r="C5" s="110">
        <v>2.2651899606E-2</v>
      </c>
      <c r="D5" s="110">
        <v>2.7145899832200001E-2</v>
      </c>
      <c r="E5" s="110">
        <v>2.2505000233700001E-2</v>
      </c>
      <c r="F5" s="110">
        <v>2.4057900533099998E-2</v>
      </c>
      <c r="G5" s="110">
        <v>2.2180700674699998E-2</v>
      </c>
      <c r="H5" s="110">
        <v>3.6615099757899998E-2</v>
      </c>
      <c r="I5" s="110">
        <v>2.21395008266E-2</v>
      </c>
      <c r="J5" s="110">
        <v>4.1352998465300002E-2</v>
      </c>
      <c r="L5" t="s">
        <v>105</v>
      </c>
    </row>
    <row r="6" spans="1:14" x14ac:dyDescent="0.25">
      <c r="A6" s="76" t="s">
        <v>82</v>
      </c>
      <c r="B6" s="76">
        <v>12.5</v>
      </c>
      <c r="C6" s="110">
        <v>1.6929900273700001E-2</v>
      </c>
      <c r="D6" s="110">
        <v>2.0293999463299999E-2</v>
      </c>
      <c r="E6" s="110">
        <v>1.6858600080000001E-2</v>
      </c>
      <c r="F6" s="110">
        <v>1.7971899360400001E-2</v>
      </c>
      <c r="G6" s="110">
        <v>1.6589900478700001E-2</v>
      </c>
      <c r="H6" s="110">
        <v>2.7355400845399998E-2</v>
      </c>
      <c r="I6" s="110">
        <v>1.6541400924299999E-2</v>
      </c>
      <c r="J6" s="110">
        <v>3.08660995214999E-2</v>
      </c>
      <c r="L6" t="s">
        <v>82</v>
      </c>
    </row>
    <row r="7" spans="1:14" x14ac:dyDescent="0.25">
      <c r="A7" s="76" t="s">
        <v>82</v>
      </c>
      <c r="B7" s="76">
        <v>17.5</v>
      </c>
      <c r="C7" s="110">
        <v>1.39010995626E-2</v>
      </c>
      <c r="D7" s="110">
        <v>1.66459996252999E-2</v>
      </c>
      <c r="E7" s="110">
        <v>1.39955002815E-2</v>
      </c>
      <c r="F7" s="110">
        <v>1.4711899682899999E-2</v>
      </c>
      <c r="G7" s="110">
        <v>1.36591000482E-2</v>
      </c>
      <c r="H7" s="110">
        <v>2.2313000634300001E-2</v>
      </c>
      <c r="I7" s="110">
        <v>1.3561399653600001E-2</v>
      </c>
      <c r="J7" s="110">
        <v>2.5098299607599898E-2</v>
      </c>
    </row>
    <row r="8" spans="1:14" x14ac:dyDescent="0.25">
      <c r="A8" s="76" t="s">
        <v>82</v>
      </c>
      <c r="B8" s="76">
        <v>22.5</v>
      </c>
      <c r="C8" s="110">
        <v>1.26003995537999E-2</v>
      </c>
      <c r="D8" s="110">
        <v>1.5075299888799999E-2</v>
      </c>
      <c r="E8" s="110">
        <v>1.28357997163999E-2</v>
      </c>
      <c r="F8" s="110">
        <v>1.3287800364200001E-2</v>
      </c>
      <c r="G8" s="110">
        <v>1.24212000519E-2</v>
      </c>
      <c r="H8" s="110">
        <v>2.0132299512599899E-2</v>
      </c>
      <c r="I8" s="110">
        <v>1.2266599573199999E-2</v>
      </c>
      <c r="J8" s="110">
        <v>2.25630998611E-2</v>
      </c>
    </row>
    <row r="9" spans="1:14" x14ac:dyDescent="0.25">
      <c r="A9" s="76" t="s">
        <v>82</v>
      </c>
      <c r="B9" s="76">
        <v>27.5</v>
      </c>
      <c r="C9" s="110">
        <v>1.17947002873E-2</v>
      </c>
      <c r="D9" s="110">
        <v>1.4101999811799999E-2</v>
      </c>
      <c r="E9" s="110">
        <v>1.21267996728E-2</v>
      </c>
      <c r="F9" s="110">
        <v>1.2402400374399899E-2</v>
      </c>
      <c r="G9" s="110">
        <v>1.1657300405199999E-2</v>
      </c>
      <c r="H9" s="110">
        <v>1.8781099468499901E-2</v>
      </c>
      <c r="I9" s="110">
        <v>1.1462300084500001E-2</v>
      </c>
      <c r="J9" s="110">
        <v>2.09864992648E-2</v>
      </c>
    </row>
    <row r="10" spans="1:14" x14ac:dyDescent="0.25">
      <c r="A10" s="76" t="s">
        <v>82</v>
      </c>
      <c r="B10" s="76">
        <v>32.5</v>
      </c>
      <c r="C10" s="110">
        <v>1.1447000317299999E-2</v>
      </c>
      <c r="D10" s="110">
        <v>1.3672599569E-2</v>
      </c>
      <c r="E10" s="110">
        <v>1.1898299679199999E-2</v>
      </c>
      <c r="F10" s="110">
        <v>1.1997399851699999E-2</v>
      </c>
      <c r="G10" s="110">
        <v>1.1346000246699999E-2</v>
      </c>
      <c r="H10" s="110">
        <v>1.81210990995E-2</v>
      </c>
      <c r="I10" s="110">
        <v>1.11047001556E-2</v>
      </c>
      <c r="J10" s="110">
        <v>2.0180299878099901E-2</v>
      </c>
    </row>
    <row r="11" spans="1:14" x14ac:dyDescent="0.25">
      <c r="A11" s="76" t="s">
        <v>82</v>
      </c>
      <c r="B11" s="76">
        <v>37.5</v>
      </c>
      <c r="C11" s="110">
        <v>1.12082995474E-2</v>
      </c>
      <c r="D11" s="110">
        <v>1.3376500457499999E-2</v>
      </c>
      <c r="E11" s="110">
        <v>1.17538999766E-2</v>
      </c>
      <c r="F11" s="110">
        <v>1.1715799570099999E-2</v>
      </c>
      <c r="G11" s="110">
        <v>1.1135299690099999E-2</v>
      </c>
      <c r="H11" s="110">
        <v>1.7655799165399999E-2</v>
      </c>
      <c r="I11" s="110">
        <v>1.08575997874E-2</v>
      </c>
      <c r="J11" s="110">
        <v>1.96068007499E-2</v>
      </c>
    </row>
    <row r="12" spans="1:14" x14ac:dyDescent="0.25">
      <c r="A12" s="76" t="s">
        <v>82</v>
      </c>
      <c r="B12" s="76">
        <v>42.5</v>
      </c>
      <c r="C12" s="110">
        <v>1.10226999967999E-2</v>
      </c>
      <c r="D12" s="110">
        <v>1.31460996344999E-2</v>
      </c>
      <c r="E12" s="110">
        <v>1.1641499586399999E-2</v>
      </c>
      <c r="F12" s="110">
        <v>1.1496700346499999E-2</v>
      </c>
      <c r="G12" s="110">
        <v>1.09713999555E-2</v>
      </c>
      <c r="H12" s="110">
        <v>1.72937996685999E-2</v>
      </c>
      <c r="I12" s="110">
        <v>1.06653999537E-2</v>
      </c>
      <c r="J12" s="110">
        <v>1.9160699099299999E-2</v>
      </c>
    </row>
    <row r="13" spans="1:14" x14ac:dyDescent="0.25">
      <c r="A13" s="76" t="s">
        <v>82</v>
      </c>
      <c r="B13" s="76">
        <v>47.5</v>
      </c>
      <c r="C13" s="110">
        <v>1.0793000459700001E-2</v>
      </c>
      <c r="D13" s="110">
        <v>1.28672998398999E-2</v>
      </c>
      <c r="E13" s="110">
        <v>1.1462699621899899E-2</v>
      </c>
      <c r="F13" s="110">
        <v>1.1237000115199999E-2</v>
      </c>
      <c r="G13" s="110">
        <v>1.0759999975599999E-2</v>
      </c>
      <c r="H13" s="110">
        <v>1.6896400600699999E-2</v>
      </c>
      <c r="I13" s="110">
        <v>1.0432000271999999E-2</v>
      </c>
      <c r="J13" s="110">
        <v>1.8683899194E-2</v>
      </c>
    </row>
    <row r="14" spans="1:14" x14ac:dyDescent="0.25">
      <c r="A14" s="76" t="s">
        <v>82</v>
      </c>
      <c r="B14" s="76">
        <v>52.5</v>
      </c>
      <c r="C14" s="110">
        <v>1.05835003777999E-2</v>
      </c>
      <c r="D14" s="110">
        <v>1.26139000058E-2</v>
      </c>
      <c r="E14" s="110">
        <v>1.12926997244E-2</v>
      </c>
      <c r="F14" s="110">
        <v>1.10020004213E-2</v>
      </c>
      <c r="G14" s="110">
        <v>1.0565499775100001E-2</v>
      </c>
      <c r="H14" s="110">
        <v>1.6542399302100001E-2</v>
      </c>
      <c r="I14" s="110">
        <v>1.0219899937500001E-2</v>
      </c>
      <c r="J14" s="110">
        <v>1.8354199826700002E-2</v>
      </c>
    </row>
    <row r="15" spans="1:14" x14ac:dyDescent="0.25">
      <c r="A15" s="76" t="s">
        <v>82</v>
      </c>
      <c r="B15" s="76">
        <v>57.5</v>
      </c>
      <c r="C15" s="110">
        <v>1.06947002932E-2</v>
      </c>
      <c r="D15" s="110">
        <v>1.27397002652E-2</v>
      </c>
      <c r="E15" s="110">
        <v>1.14820003509999E-2</v>
      </c>
      <c r="F15" s="110">
        <v>1.10959000885E-2</v>
      </c>
      <c r="G15" s="110">
        <v>1.06945997104E-2</v>
      </c>
      <c r="H15" s="110">
        <v>1.6661299392599999E-2</v>
      </c>
      <c r="I15" s="110">
        <v>1.0316199623E-2</v>
      </c>
      <c r="J15" s="110">
        <v>1.8262000754499901E-2</v>
      </c>
    </row>
    <row r="16" spans="1:14" x14ac:dyDescent="0.25">
      <c r="A16" s="76" t="s">
        <v>82</v>
      </c>
      <c r="B16" s="76">
        <v>62.5</v>
      </c>
      <c r="C16" s="110">
        <v>1.18872001766999E-2</v>
      </c>
      <c r="D16" s="110">
        <v>1.41414003447E-2</v>
      </c>
      <c r="E16" s="110">
        <v>1.2915999628599999E-2</v>
      </c>
      <c r="F16" s="110">
        <v>1.22881997377E-2</v>
      </c>
      <c r="G16" s="110">
        <v>1.1923399753899999E-2</v>
      </c>
      <c r="H16" s="110">
        <v>1.83620993047999E-2</v>
      </c>
      <c r="I16" s="110">
        <v>1.14462999627E-2</v>
      </c>
      <c r="J16" s="110">
        <v>2.0146500319200001E-2</v>
      </c>
    </row>
    <row r="17" spans="1:10" x14ac:dyDescent="0.25">
      <c r="A17" s="76" t="s">
        <v>82</v>
      </c>
      <c r="B17" s="76">
        <v>67.5</v>
      </c>
      <c r="C17" s="110">
        <v>1.46858002989999E-2</v>
      </c>
      <c r="D17" s="110">
        <v>1.74403004348E-2</v>
      </c>
      <c r="E17" s="110">
        <v>1.61917004734E-2</v>
      </c>
      <c r="F17" s="110">
        <v>1.51132997125E-2</v>
      </c>
      <c r="G17" s="110">
        <v>1.47847998887E-2</v>
      </c>
      <c r="H17" s="110">
        <v>2.24270001054E-2</v>
      </c>
      <c r="I17" s="110">
        <v>1.41120003536E-2</v>
      </c>
      <c r="J17" s="110">
        <v>2.4482799693899999E-2</v>
      </c>
    </row>
    <row r="18" spans="1:10" x14ac:dyDescent="0.25">
      <c r="A18" s="76" t="s">
        <v>82</v>
      </c>
      <c r="B18" s="76">
        <v>72.5</v>
      </c>
      <c r="C18" s="110">
        <v>1.88135001807999E-2</v>
      </c>
      <c r="D18" s="110">
        <v>2.2301599383400001E-2</v>
      </c>
      <c r="E18" s="110">
        <v>2.0949499681599999E-2</v>
      </c>
      <c r="F18" s="110">
        <v>1.9308000802999999E-2</v>
      </c>
      <c r="G18" s="110">
        <v>1.8978700041799999E-2</v>
      </c>
      <c r="H18" s="110">
        <v>2.8373600915099901E-2</v>
      </c>
      <c r="I18" s="110">
        <v>1.8065299838799901E-2</v>
      </c>
      <c r="J18" s="110">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09" t="s">
        <v>69</v>
      </c>
      <c r="D21" s="109" t="s">
        <v>70</v>
      </c>
      <c r="E21" s="109" t="s">
        <v>71</v>
      </c>
      <c r="F21" s="109" t="s">
        <v>72</v>
      </c>
      <c r="G21" s="109" t="s">
        <v>73</v>
      </c>
      <c r="H21" s="109" t="s">
        <v>74</v>
      </c>
      <c r="I21" s="109" t="s">
        <v>75</v>
      </c>
      <c r="J21" s="109" t="s">
        <v>76</v>
      </c>
    </row>
    <row r="22" spans="1:10" x14ac:dyDescent="0.25">
      <c r="A22" s="76" t="s">
        <v>83</v>
      </c>
      <c r="B22" s="76">
        <v>0</v>
      </c>
      <c r="C22" s="110">
        <v>5.8609899133399999E-2</v>
      </c>
      <c r="D22" s="110">
        <v>7.0484802126899906E-2</v>
      </c>
      <c r="E22" s="110">
        <v>5.5012099444900001E-2</v>
      </c>
      <c r="F22" s="110">
        <v>6.3270196318599994E-2</v>
      </c>
      <c r="G22" s="110">
        <v>5.6506000459199998E-2</v>
      </c>
      <c r="H22" s="110">
        <v>9.65145975351E-2</v>
      </c>
      <c r="I22" s="110">
        <v>5.7858299464E-2</v>
      </c>
      <c r="J22" s="110">
        <v>0.110799998045</v>
      </c>
    </row>
    <row r="23" spans="1:10" x14ac:dyDescent="0.25">
      <c r="A23" s="76" t="s">
        <v>83</v>
      </c>
      <c r="B23" s="76">
        <v>2.5</v>
      </c>
      <c r="C23" s="110">
        <v>3.5515200346699902E-2</v>
      </c>
      <c r="D23" s="110">
        <v>4.2625699192299998E-2</v>
      </c>
      <c r="E23" s="110">
        <v>3.4352999180600002E-2</v>
      </c>
      <c r="F23" s="110">
        <v>3.8021400570899998E-2</v>
      </c>
      <c r="G23" s="110">
        <v>3.4513100981699997E-2</v>
      </c>
      <c r="H23" s="110">
        <v>5.7831298559899998E-2</v>
      </c>
      <c r="I23" s="110">
        <v>3.4887701272999998E-2</v>
      </c>
      <c r="J23" s="110">
        <v>6.5844103693999997E-2</v>
      </c>
    </row>
    <row r="24" spans="1:10" x14ac:dyDescent="0.25">
      <c r="A24" s="76" t="s">
        <v>83</v>
      </c>
      <c r="B24" s="76">
        <v>7.5</v>
      </c>
      <c r="C24" s="110">
        <v>2.3967800661900001E-2</v>
      </c>
      <c r="D24" s="110">
        <v>2.8696199879099899E-2</v>
      </c>
      <c r="E24" s="110">
        <v>2.40234993397999E-2</v>
      </c>
      <c r="F24" s="110">
        <v>2.53970995544999E-2</v>
      </c>
      <c r="G24" s="110">
        <v>2.35166996717E-2</v>
      </c>
      <c r="H24" s="110">
        <v>3.8489598780899997E-2</v>
      </c>
      <c r="I24" s="110">
        <v>2.3402400314799999E-2</v>
      </c>
      <c r="J24" s="110">
        <v>4.33663018048E-2</v>
      </c>
    </row>
    <row r="25" spans="1:10" x14ac:dyDescent="0.25">
      <c r="A25" s="76" t="s">
        <v>83</v>
      </c>
      <c r="B25" s="76">
        <v>12.5</v>
      </c>
      <c r="C25" s="110">
        <v>2.01185997575999E-2</v>
      </c>
      <c r="D25" s="110">
        <v>2.40529999137E-2</v>
      </c>
      <c r="E25" s="110">
        <v>2.0580399781499999E-2</v>
      </c>
      <c r="F25" s="110">
        <v>2.1188899874700001E-2</v>
      </c>
      <c r="G25" s="110">
        <v>1.9851200282599998E-2</v>
      </c>
      <c r="H25" s="110">
        <v>3.2042399048799998E-2</v>
      </c>
      <c r="I25" s="110">
        <v>1.95739008485999E-2</v>
      </c>
      <c r="J25" s="110">
        <v>3.5873699933300002E-2</v>
      </c>
    </row>
    <row r="26" spans="1:10" x14ac:dyDescent="0.25">
      <c r="A26" s="76" t="s">
        <v>83</v>
      </c>
      <c r="B26" s="76">
        <v>17.5</v>
      </c>
      <c r="C26" s="110">
        <v>1.7726300284300001E-2</v>
      </c>
      <c r="D26" s="110">
        <v>2.1176399663100001E-2</v>
      </c>
      <c r="E26" s="110">
        <v>1.8333999440099901E-2</v>
      </c>
      <c r="F26" s="110">
        <v>1.8605599179900002E-2</v>
      </c>
      <c r="G26" s="110">
        <v>1.7545400187400001E-2</v>
      </c>
      <c r="H26" s="110">
        <v>2.8115600347499999E-2</v>
      </c>
      <c r="I26" s="110">
        <v>1.7210900783499999E-2</v>
      </c>
      <c r="J26" s="110">
        <v>3.1365200877200003E-2</v>
      </c>
    </row>
    <row r="27" spans="1:10" x14ac:dyDescent="0.25">
      <c r="A27" s="76" t="s">
        <v>83</v>
      </c>
      <c r="B27" s="76">
        <v>22.5</v>
      </c>
      <c r="C27" s="110">
        <v>1.53491003439E-2</v>
      </c>
      <c r="D27" s="110">
        <v>1.8333099782500001E-2</v>
      </c>
      <c r="E27" s="110">
        <v>1.59297008067E-2</v>
      </c>
      <c r="F27" s="110">
        <v>1.60907004028999E-2</v>
      </c>
      <c r="G27" s="110">
        <v>1.52097996324E-2</v>
      </c>
      <c r="H27" s="110">
        <v>2.4343999102699999E-2</v>
      </c>
      <c r="I27" s="110">
        <v>1.48897003382E-2</v>
      </c>
      <c r="J27" s="110">
        <v>2.71256007254E-2</v>
      </c>
    </row>
    <row r="28" spans="1:10" x14ac:dyDescent="0.25">
      <c r="A28" s="76" t="s">
        <v>83</v>
      </c>
      <c r="B28" s="76">
        <v>27.5</v>
      </c>
      <c r="C28" s="110">
        <v>1.42219997942E-2</v>
      </c>
      <c r="D28" s="110">
        <v>1.69677995145E-2</v>
      </c>
      <c r="E28" s="110">
        <v>1.49114001542E-2</v>
      </c>
      <c r="F28" s="110">
        <v>1.4865400269599999E-2</v>
      </c>
      <c r="G28" s="110">
        <v>1.41283003612999E-2</v>
      </c>
      <c r="H28" s="110">
        <v>2.2393299266700001E-2</v>
      </c>
      <c r="I28" s="110">
        <v>1.37772997841E-2</v>
      </c>
      <c r="J28" s="110">
        <v>2.4874599650499998E-2</v>
      </c>
    </row>
    <row r="29" spans="1:10" x14ac:dyDescent="0.25">
      <c r="A29" s="76" t="s">
        <v>83</v>
      </c>
      <c r="B29" s="76">
        <v>32.5</v>
      </c>
      <c r="C29" s="110">
        <v>1.2985499575700001E-2</v>
      </c>
      <c r="D29" s="110">
        <v>1.5487699769399999E-2</v>
      </c>
      <c r="E29" s="110">
        <v>1.36716999114E-2</v>
      </c>
      <c r="F29" s="110">
        <v>1.3556400313999999E-2</v>
      </c>
      <c r="G29" s="110">
        <v>1.29139004275E-2</v>
      </c>
      <c r="H29" s="110">
        <v>2.0397499203700001E-2</v>
      </c>
      <c r="I29" s="110">
        <v>1.25714000313999E-2</v>
      </c>
      <c r="J29" s="110">
        <v>2.2626200690899999E-2</v>
      </c>
    </row>
    <row r="30" spans="1:10" x14ac:dyDescent="0.25">
      <c r="A30" s="76" t="s">
        <v>83</v>
      </c>
      <c r="B30" s="76">
        <v>37.5</v>
      </c>
      <c r="C30" s="110">
        <v>1.1953799985300001E-2</v>
      </c>
      <c r="D30" s="110">
        <v>1.4255500398599999E-2</v>
      </c>
      <c r="E30" s="110">
        <v>1.26173002645E-2</v>
      </c>
      <c r="F30" s="110">
        <v>1.2469800189099999E-2</v>
      </c>
      <c r="G30" s="110">
        <v>1.18961995467999E-2</v>
      </c>
      <c r="H30" s="110">
        <v>1.8756100907899999E-2</v>
      </c>
      <c r="I30" s="110">
        <v>1.15676000714E-2</v>
      </c>
      <c r="J30" s="110">
        <v>2.0786600187400001E-2</v>
      </c>
    </row>
    <row r="31" spans="1:10" x14ac:dyDescent="0.25">
      <c r="A31" s="76" t="s">
        <v>83</v>
      </c>
      <c r="B31" s="76">
        <v>42.5</v>
      </c>
      <c r="C31" s="110">
        <v>1.13695003092E-2</v>
      </c>
      <c r="D31" s="110">
        <v>1.35548003018E-2</v>
      </c>
      <c r="E31" s="110">
        <v>1.20513997972E-2</v>
      </c>
      <c r="F31" s="110">
        <v>1.1844700202299999E-2</v>
      </c>
      <c r="G31" s="110">
        <v>1.13278999925E-2</v>
      </c>
      <c r="H31" s="110">
        <v>1.7805000767099999E-2</v>
      </c>
      <c r="I31" s="110">
        <v>1.09938997775E-2</v>
      </c>
      <c r="J31" s="110">
        <v>1.9703699275899999E-2</v>
      </c>
    </row>
    <row r="32" spans="1:10" x14ac:dyDescent="0.25">
      <c r="A32" s="76" t="s">
        <v>83</v>
      </c>
      <c r="B32" s="76">
        <v>47.5</v>
      </c>
      <c r="C32" s="110">
        <v>1.12718995661E-2</v>
      </c>
      <c r="D32" s="110">
        <v>1.3431300409100001E-2</v>
      </c>
      <c r="E32" s="110">
        <v>1.2029499746899999E-2</v>
      </c>
      <c r="F32" s="110">
        <v>1.17175998166E-2</v>
      </c>
      <c r="G32" s="110">
        <v>1.1251900345099999E-2</v>
      </c>
      <c r="H32" s="110">
        <v>1.7596300691399999E-2</v>
      </c>
      <c r="I32" s="110">
        <v>1.0885999538000001E-2</v>
      </c>
      <c r="J32" s="110">
        <v>1.94269008934E-2</v>
      </c>
    </row>
    <row r="33" spans="1:10" x14ac:dyDescent="0.25">
      <c r="A33" s="76" t="s">
        <v>83</v>
      </c>
      <c r="B33" s="76">
        <v>52.5</v>
      </c>
      <c r="C33" s="110">
        <v>1.13663999364E-2</v>
      </c>
      <c r="D33" s="110">
        <v>1.35359000415E-2</v>
      </c>
      <c r="E33" s="110">
        <v>1.22071001679E-2</v>
      </c>
      <c r="F33" s="110">
        <v>1.1792800389199999E-2</v>
      </c>
      <c r="G33" s="110">
        <v>1.13652003929E-2</v>
      </c>
      <c r="H33" s="110">
        <v>1.7676800489399999E-2</v>
      </c>
      <c r="I33" s="110">
        <v>1.09660997987E-2</v>
      </c>
      <c r="J33" s="110">
        <v>1.9473999738699999E-2</v>
      </c>
    </row>
    <row r="34" spans="1:10" x14ac:dyDescent="0.25">
      <c r="A34" s="76" t="s">
        <v>83</v>
      </c>
      <c r="B34" s="76">
        <v>57.5</v>
      </c>
      <c r="C34" s="110">
        <v>1.16529995576E-2</v>
      </c>
      <c r="D34" s="110">
        <v>1.38681000098999E-2</v>
      </c>
      <c r="E34" s="110">
        <v>1.2588200159399999E-2</v>
      </c>
      <c r="F34" s="110">
        <v>1.2068999931199999E-2</v>
      </c>
      <c r="G34" s="110">
        <v>1.16688003764E-2</v>
      </c>
      <c r="H34" s="110">
        <v>1.8043400719799998E-2</v>
      </c>
      <c r="I34" s="110">
        <v>1.12333996221E-2</v>
      </c>
      <c r="J34" s="110">
        <v>1.9839400425599899E-2</v>
      </c>
    </row>
    <row r="35" spans="1:10" x14ac:dyDescent="0.25">
      <c r="A35" s="76" t="s">
        <v>83</v>
      </c>
      <c r="B35" s="76">
        <v>62.5</v>
      </c>
      <c r="C35" s="110">
        <v>1.2541400268699999E-2</v>
      </c>
      <c r="D35" s="110">
        <v>1.4911799691599999E-2</v>
      </c>
      <c r="E35" s="110">
        <v>1.3659800402799901E-2</v>
      </c>
      <c r="F35" s="110">
        <v>1.29565997049E-2</v>
      </c>
      <c r="G35" s="110">
        <v>1.25847999007E-2</v>
      </c>
      <c r="H35" s="110">
        <v>1.93026997149E-2</v>
      </c>
      <c r="I35" s="110">
        <v>1.20753999799E-2</v>
      </c>
      <c r="J35" s="110">
        <v>2.1164700388900001E-2</v>
      </c>
    </row>
    <row r="36" spans="1:10" x14ac:dyDescent="0.25">
      <c r="A36" s="76" t="s">
        <v>83</v>
      </c>
      <c r="B36" s="76">
        <v>67.5</v>
      </c>
      <c r="C36" s="110">
        <v>1.4941199682699999E-2</v>
      </c>
      <c r="D36" s="110">
        <v>1.7740299925200001E-2</v>
      </c>
      <c r="E36" s="110">
        <v>1.6478300094599999E-2</v>
      </c>
      <c r="F36" s="110">
        <v>1.53756998479E-2</v>
      </c>
      <c r="G36" s="110">
        <v>1.50413997471E-2</v>
      </c>
      <c r="H36" s="110">
        <v>2.2788999602199999E-2</v>
      </c>
      <c r="I36" s="110">
        <v>1.4358799904599999E-2</v>
      </c>
      <c r="J36" s="110">
        <v>2.48776003718E-2</v>
      </c>
    </row>
    <row r="37" spans="1:10" x14ac:dyDescent="0.25">
      <c r="A37" s="76" t="s">
        <v>83</v>
      </c>
      <c r="B37" s="76">
        <v>72.5</v>
      </c>
      <c r="C37" s="110">
        <v>1.88135001807999E-2</v>
      </c>
      <c r="D37" s="110">
        <v>2.2301599383400001E-2</v>
      </c>
      <c r="E37" s="110">
        <v>2.0949499681599999E-2</v>
      </c>
      <c r="F37" s="110">
        <v>1.9308000802999999E-2</v>
      </c>
      <c r="G37" s="110">
        <v>1.8978700041799999E-2</v>
      </c>
      <c r="H37" s="110">
        <v>2.8373600915099901E-2</v>
      </c>
      <c r="I37" s="110">
        <v>1.8065299838799901E-2</v>
      </c>
      <c r="J37" s="110">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Ashley Merchant</cp:lastModifiedBy>
  <cp:lastPrinted>2018-04-10T17:15:43Z</cp:lastPrinted>
  <dcterms:created xsi:type="dcterms:W3CDTF">2012-07-25T15:48:32Z</dcterms:created>
  <dcterms:modified xsi:type="dcterms:W3CDTF">2018-10-17T20:14:24Z</dcterms:modified>
</cp:coreProperties>
</file>