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10 - Sweetwater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<sst xmlns="http://schemas.openxmlformats.org/spreadsheetml/2006/main" count="263" uniqueCount="131">
  <si>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</si>
  <si>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</si>
  <si>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</si>
  <si>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</si>
  <si>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</si>
  <si>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</si>
  <si>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</si>
  <si>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</si>
  <si>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</si>
  <si>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</si>
  <si>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</si>
  <si>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</si>
  <si>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</si>
  <si>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</si>
  <si>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</si>
  <si>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</si>
  <si>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</si>
  <si>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</si>
  <si>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</si>
  <si>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</si>
  <si>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</si>
  <si>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</si>
  <si>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</si>
  <si>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</si>
  <si>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</si>
  <si>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</si>
  <si>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</si>
  <si>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</si>
  <si>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</si>
  <si>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</si>
  <si>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</si>
  <si>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</si>
  <si>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</si>
  <si>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</si>
  <si>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</si>
  <si>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</si>
  <si>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</si>
  <si>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</si>
  <si>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</si>
  <si>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</si>
  <si>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</si>
  <si>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</si>
  <si>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</si>
  <si>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</si>
  <si>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</si>
  <si>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</si>
  <si>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</si>
  <si>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</si>
  <si>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</si>
  <si>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</si>
  <si>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</si>
  <si>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</si>
  <si>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</si>
  <si>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</si>
  <si>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</si>
  <si>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</si>
  <si>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</si>
  <si>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</si>
  <si>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</si>
  <si>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</si>
  <si>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</si>
  <si>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</si>
  <si>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</si>
  <si>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</si>
  <si>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</si>
  <si>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</si>
  <si>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</si>
  <si>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</si>
  <si>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</si>
  <si>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</si>
  <si>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</si>
  <si>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</si>
  <si>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</si>
  <si>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</si>
  <si>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</si>
  <si>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</si>
  <si>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</si>
  <si>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</si>
  <si>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</si>
  <si>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</si>
  <si>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</si>
  <si>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</si>
  <si>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</si>
  <si>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</si>
  <si>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</si>
  <si>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</si>
  <si>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</si>
  <si>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</si>
  <si>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</si>
  <si>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</si>
  <si>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</si>
  <si>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</si>
  <si>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</si>
  <si>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</si>
  <si>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</si>
  <si>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</si>
  <si>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</si>
  <si>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</si>
  <si>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</si>
  <si>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</si>
  <si>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</si>
  <si>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</si>
  <si>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</si>
  <si>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</si>
  <si>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</si>
  <si>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</si>
  <si>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</si>
  <si>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</si>
  <si>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</si>
  <si>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</si>
  <si>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</si>
  <si>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</si>
  <si>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</si>
  <si>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</si>
  <si>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</si>
  <si>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</si>
  <si>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</si>
  <si>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</si>
  <si>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</si>
  <si>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</si>
  <si>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</si>
  <si>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</si>
  <si>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</si>
  <si>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</si>
  <si>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</si>
  <si>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</si>
  <si>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</si>
  <si>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</si>
  <si>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</si>
  <si>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Sweetwater Blvd Reconstruction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</si>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</sst>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9" sqref="B9"/>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45" x14ac:dyDescent="0.25">
      <c r="A6" s="6" t="s">
        <v>8</v>
      </c>
      <c r="B6" s="121" t="s">
        <v>129</v>
      </c>
      <c r="D6" s="6"/>
      <c r="E6" s="99" t="s">
        <v>91</v>
      </c>
    </row>
    <row r="7" spans="1:5" x14ac:dyDescent="0.25">
      <c r="A7" s="6" t="s">
        <v>51</v>
      </c>
      <c r="B7" s="6">
        <v>221</v>
      </c>
      <c r="D7" s="98"/>
      <c r="E7" s="99" t="s">
        <v>127</v>
      </c>
    </row>
    <row r="8" spans="1:5" x14ac:dyDescent="0.25">
      <c r="A8" s="6" t="s">
        <v>52</v>
      </c>
      <c r="B8" s="6" t="s">
        <v>130</v>
      </c>
      <c r="D8" s="103"/>
      <c r="E8" s="99" t="s">
        <v>92</v>
      </c>
    </row>
    <row r="9" spans="1:5" x14ac:dyDescent="0.25">
      <c r="A9" s="6" t="s">
        <v>64</v>
      </c>
      <c r="B9" s="104" t="s">
        <v>69</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1.7</v>
      </c>
    </row>
    <row r="17" spans="1:3" x14ac:dyDescent="0.25">
      <c r="A17" s="107" t="s">
        <v>95</v>
      </c>
      <c r="B17" s="57">
        <v>18</v>
      </c>
    </row>
    <row r="18" spans="1:3" x14ac:dyDescent="0.25">
      <c r="A18" s="107" t="s">
        <v>96</v>
      </c>
      <c r="B18" s="57">
        <v>23</v>
      </c>
    </row>
    <row r="19" spans="1:3" x14ac:dyDescent="0.25">
      <c r="A19" s="96" t="s">
        <v>97</v>
      </c>
      <c r="B19" s="97">
        <f>VLOOKUP(B14,'Service Life'!C6:D8,2,FALSE)</f>
        <v>20</v>
      </c>
    </row>
    <row r="21" spans="1:3" x14ac:dyDescent="0.25">
      <c r="A21" s="102" t="s">
        <v>89</v>
      </c>
    </row>
    <row r="22" spans="1:3" ht="20.25" customHeight="1" x14ac:dyDescent="0.25">
      <c r="A22" s="107" t="s">
        <v>90</v>
      </c>
      <c r="B22" s="119">
        <v>33566</v>
      </c>
    </row>
    <row r="23" spans="1:3" ht="30" x14ac:dyDescent="0.25">
      <c r="A23" s="118" t="s">
        <v>101</v>
      </c>
      <c r="B23" s="120">
        <v>34428</v>
      </c>
    </row>
    <row r="24" spans="1:3" ht="30" x14ac:dyDescent="0.25">
      <c r="A24" s="118" t="s">
        <v>102</v>
      </c>
      <c r="B24" s="120">
        <v>37330</v>
      </c>
    </row>
    <row r="27" spans="1:3" ht="18.75" x14ac:dyDescent="0.3">
      <c r="A27" s="100" t="s">
        <v>55</v>
      </c>
      <c r="B27" s="101"/>
    </row>
    <row r="29" spans="1:3" x14ac:dyDescent="0.25">
      <c r="A29" s="108" t="s">
        <v>53</v>
      </c>
    </row>
    <row r="30" spans="1:3" x14ac:dyDescent="0.25">
      <c r="A30" s="105" t="s">
        <v>112</v>
      </c>
      <c r="B30" s="114">
        <f>'Benefit Calculations'!M37</f>
        <v>4013.5357921608161</v>
      </c>
    </row>
    <row r="31" spans="1:3" x14ac:dyDescent="0.25">
      <c r="A31" s="105" t="s">
        <v>113</v>
      </c>
      <c r="B31" s="114">
        <f>'Benefit Calculations'!Q37</f>
        <v>555.43718374833065</v>
      </c>
      <c r="C31" s="109"/>
    </row>
    <row r="32" spans="1:3" x14ac:dyDescent="0.25">
      <c r="A32" s="110"/>
      <c r="B32" s="111"/>
      <c r="C32" s="109"/>
    </row>
    <row r="33" spans="1:9" x14ac:dyDescent="0.25">
      <c r="A33" s="108" t="s">
        <v>94</v>
      </c>
      <c r="B33" s="111"/>
      <c r="C33" s="109"/>
    </row>
    <row r="34" spans="1:9" x14ac:dyDescent="0.25">
      <c r="A34" s="105" t="s">
        <v>114</v>
      </c>
      <c r="B34" s="114">
        <f>$B$30+$B$31</f>
        <v>4568.972975909147</v>
      </c>
      <c r="C34" s="109"/>
    </row>
    <row r="35" spans="1:9" x14ac:dyDescent="0.25">
      <c r="I35" s="112"/>
    </row>
    <row r="36" spans="1:9" x14ac:dyDescent="0.25">
      <c r="A36" s="108" t="s">
        <v>107</v>
      </c>
    </row>
    <row r="37" spans="1:9" x14ac:dyDescent="0.25">
      <c r="A37" s="105" t="s">
        <v>116</v>
      </c>
      <c r="B37" s="115">
        <f>'Benefit Calculations'!K37</f>
        <v>1.5252857138713682</v>
      </c>
    </row>
    <row r="38" spans="1:9" x14ac:dyDescent="0.25">
      <c r="A38" s="105" t="s">
        <v>117</v>
      </c>
      <c r="B38" s="115">
        <f>'Benefit Calculations'!O37</f>
        <v>0.83193289427381945</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7.0730701088899894E-2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1.8333999440099901E-2</v>
      </c>
      <c r="F4" s="70">
        <v>2018</v>
      </c>
      <c r="G4" s="80">
        <f>'Inputs &amp; Outputs'!B22</f>
        <v>33566</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6.6322602331600006E-2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1.59297008067E-2</v>
      </c>
      <c r="F5" s="70">
        <f t="shared" ref="F5:F36" si="2">F4+1</f>
        <v>2019</v>
      </c>
      <c r="G5" s="80">
        <f>G4+G4*H5</f>
        <v>33687.808701241622</v>
      </c>
      <c r="H5" s="79">
        <f>$C$9</f>
        <v>3.6289310981834078E-3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33810.05943786721</v>
      </c>
      <c r="H6" s="79">
        <f t="shared" ref="H6:H11" si="7">$C$9</f>
        <v>3.6289310981834078E-3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33932.753813992713</v>
      </c>
      <c r="H7" s="79">
        <f t="shared" si="7"/>
        <v>3.6289310981834078E-3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34055.893439555315</v>
      </c>
      <c r="H8" s="79">
        <f t="shared" si="7"/>
        <v>3.6289310981834078E-3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3.6289310981834078E-3</v>
      </c>
      <c r="F9" s="70">
        <f t="shared" si="2"/>
        <v>2023</v>
      </c>
      <c r="G9" s="80">
        <f t="shared" si="6"/>
        <v>34179.479930334535</v>
      </c>
      <c r="H9" s="79">
        <f t="shared" si="7"/>
        <v>3.6289310981834078E-3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3.2423292607686172E-3</v>
      </c>
      <c r="F10" s="70">
        <f t="shared" si="2"/>
        <v>2024</v>
      </c>
      <c r="G10" s="80">
        <f t="shared" si="6"/>
        <v>34303.514907973462</v>
      </c>
      <c r="H10" s="79">
        <f t="shared" si="7"/>
        <v>3.6289310981834078E-3</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3.9441891452800526E-3</v>
      </c>
      <c r="F11" s="70">
        <f t="shared" si="2"/>
        <v>2025</v>
      </c>
      <c r="G11" s="80">
        <f>'Inputs &amp; Outputs'!$B$23</f>
        <v>34428</v>
      </c>
      <c r="H11" s="79">
        <f t="shared" si="7"/>
        <v>3.6289310981834078E-3</v>
      </c>
      <c r="I11" s="70">
        <f>IF(AND(F11&gt;='Inputs &amp; Outputs'!B$13,F11&lt;'Inputs &amp; Outputs'!B$13+'Inputs &amp; Outputs'!B$19),1,0)</f>
        <v>1</v>
      </c>
      <c r="J11" s="71">
        <f>I11*'Inputs &amp; Outputs'!B$16*'Benefit Calculations'!G11*('Benefit Calculations'!C$4-'Benefit Calculations'!C$5)</f>
        <v>257.99544082774497</v>
      </c>
      <c r="K11" s="89">
        <f t="shared" si="3"/>
        <v>7.3941796388840297E-2</v>
      </c>
      <c r="L11" s="72">
        <f>K11*'Assumed Values'!$C$8</f>
        <v>555.1550072874129</v>
      </c>
      <c r="M11" s="73">
        <f t="shared" si="0"/>
        <v>345.72263749417471</v>
      </c>
      <c r="N11" s="88">
        <f>I11*'Inputs &amp; Outputs'!B$16*'Benefit Calculations'!G11*('Benefit Calculations'!D$4-'Benefit Calculations'!D$5)</f>
        <v>140.71782869617604</v>
      </c>
      <c r="O11" s="89">
        <f t="shared" si="4"/>
        <v>4.0329894994847543E-2</v>
      </c>
      <c r="P11" s="72">
        <f>ABS(O11*'Assumed Values'!$C$7)</f>
        <v>76.828449965184575</v>
      </c>
      <c r="Q11" s="73">
        <f t="shared" si="1"/>
        <v>47.844897385211915</v>
      </c>
      <c r="T11" s="85">
        <f t="shared" si="5"/>
        <v>6.7078814615213686E-2</v>
      </c>
      <c r="U11" s="86">
        <f>T11*'Assumed Values'!$D$8</f>
        <v>0</v>
      </c>
    </row>
    <row r="12" spans="2:21" x14ac:dyDescent="0.25">
      <c r="B12" s="27"/>
      <c r="C12" s="68"/>
      <c r="F12" s="70">
        <f t="shared" si="2"/>
        <v>2026</v>
      </c>
      <c r="G12" s="80">
        <f t="shared" si="6"/>
        <v>34539.626911789739</v>
      </c>
      <c r="H12" s="79">
        <f>$C$10</f>
        <v>3.2423292607686172E-3</v>
      </c>
      <c r="I12" s="70">
        <f>IF(AND(F12&gt;='Inputs &amp; Outputs'!B$13,F12&lt;'Inputs &amp; Outputs'!B$13+'Inputs &amp; Outputs'!B$19),1,0)</f>
        <v>1</v>
      </c>
      <c r="J12" s="71">
        <f>I12*'Inputs &amp; Outputs'!B$16*'Benefit Calculations'!G12*('Benefit Calculations'!C$4-'Benefit Calculations'!C$5)</f>
        <v>258.83194699468561</v>
      </c>
      <c r="K12" s="89">
        <f t="shared" si="3"/>
        <v>7.4181540038865609E-2</v>
      </c>
      <c r="L12" s="72">
        <f>K12*'Assumed Values'!$C$8</f>
        <v>556.95500261180302</v>
      </c>
      <c r="M12" s="73">
        <f t="shared" si="0"/>
        <v>324.15288235311414</v>
      </c>
      <c r="N12" s="88">
        <f>I12*'Inputs &amp; Outputs'!B$16*'Benefit Calculations'!G12*('Benefit Calculations'!D$4-'Benefit Calculations'!D$5)</f>
        <v>141.17408222966947</v>
      </c>
      <c r="O12" s="89">
        <f t="shared" si="4"/>
        <v>4.0460657793473055E-2</v>
      </c>
      <c r="P12" s="72">
        <f>ABS(O12*'Assumed Values'!$C$7)</f>
        <v>77.077553096566163</v>
      </c>
      <c r="Q12" s="73">
        <f t="shared" si="1"/>
        <v>44.859837659796675</v>
      </c>
      <c r="T12" s="85">
        <f t="shared" si="5"/>
        <v>6.7296306218618263E-2</v>
      </c>
      <c r="U12" s="86">
        <f>T12*'Assumed Values'!$D$8</f>
        <v>0</v>
      </c>
    </row>
    <row r="13" spans="2:21" x14ac:dyDescent="0.25">
      <c r="B13" s="27"/>
      <c r="C13" s="68"/>
      <c r="F13" s="70">
        <f t="shared" si="2"/>
        <v>2027</v>
      </c>
      <c r="G13" s="80">
        <f t="shared" si="6"/>
        <v>34651.615754781866</v>
      </c>
      <c r="H13" s="79">
        <f t="shared" ref="H13:H36" si="8">$C$10</f>
        <v>3.2423292607686172E-3</v>
      </c>
      <c r="I13" s="70">
        <f>IF(AND(F13&gt;='Inputs &amp; Outputs'!B$13,F13&lt;'Inputs &amp; Outputs'!B$13+'Inputs &amp; Outputs'!B$19),1,0)</f>
        <v>1</v>
      </c>
      <c r="J13" s="71">
        <f>I13*'Inputs &amp; Outputs'!B$16*'Benefit Calculations'!G13*('Benefit Calculations'!C$4-'Benefit Calculations'!C$5)</f>
        <v>259.6711653900482</v>
      </c>
      <c r="K13" s="89">
        <f t="shared" si="3"/>
        <v>7.4422061016742508E-2</v>
      </c>
      <c r="L13" s="72">
        <f>K13*'Assumed Values'!$C$8</f>
        <v>558.7608341137028</v>
      </c>
      <c r="M13" s="73">
        <f t="shared" si="0"/>
        <v>303.92887170890663</v>
      </c>
      <c r="N13" s="88">
        <f>I13*'Inputs &amp; Outputs'!B$16*'Benefit Calculations'!G13*('Benefit Calculations'!D$4-'Benefit Calculations'!D$5)</f>
        <v>141.6318150873449</v>
      </c>
      <c r="O13" s="89">
        <f t="shared" si="4"/>
        <v>4.0591844568146782E-2</v>
      </c>
      <c r="P13" s="72">
        <f>ABS(O13*'Assumed Values'!$C$7)</f>
        <v>77.327463902319622</v>
      </c>
      <c r="Q13" s="73">
        <f t="shared" si="1"/>
        <v>42.06101684492932</v>
      </c>
      <c r="T13" s="85">
        <f t="shared" si="5"/>
        <v>6.751450300141254E-2</v>
      </c>
      <c r="U13" s="86">
        <f>T13*'Assumed Values'!$D$8</f>
        <v>0</v>
      </c>
    </row>
    <row r="14" spans="2:21" x14ac:dyDescent="0.25">
      <c r="B14" s="27"/>
      <c r="C14" s="68"/>
      <c r="F14" s="70">
        <f t="shared" si="2"/>
        <v>2028</v>
      </c>
      <c r="G14" s="80">
        <f t="shared" si="6"/>
        <v>34763.967702476504</v>
      </c>
      <c r="H14" s="79">
        <f t="shared" si="8"/>
        <v>3.2423292607686172E-3</v>
      </c>
      <c r="I14" s="70">
        <f>IF(AND(F14&gt;='Inputs &amp; Outputs'!B$13,F14&lt;'Inputs &amp; Outputs'!B$13+'Inputs &amp; Outputs'!B$19),1,0)</f>
        <v>1</v>
      </c>
      <c r="J14" s="71">
        <f>I14*'Inputs &amp; Outputs'!B$16*'Benefit Calculations'!G14*('Benefit Calculations'!C$4-'Benefit Calculations'!C$5)</f>
        <v>260.51310480777022</v>
      </c>
      <c r="K14" s="89">
        <f t="shared" si="3"/>
        <v>7.4663361842823794E-2</v>
      </c>
      <c r="L14" s="72">
        <f>K14*'Assumed Values'!$C$8</f>
        <v>560.57252071592109</v>
      </c>
      <c r="M14" s="73">
        <f t="shared" si="0"/>
        <v>284.96664409611293</v>
      </c>
      <c r="N14" s="88">
        <f>I14*'Inputs &amp; Outputs'!B$16*'Benefit Calculations'!G14*('Benefit Calculations'!D$4-'Benefit Calculations'!D$5)</f>
        <v>142.09103206565834</v>
      </c>
      <c r="O14" s="89">
        <f t="shared" si="4"/>
        <v>4.0723456693538655E-2</v>
      </c>
      <c r="P14" s="72">
        <f>ABS(O14*'Assumed Values'!$C$7)</f>
        <v>77.578185001191144</v>
      </c>
      <c r="Q14" s="73">
        <f t="shared" si="1"/>
        <v>39.436815430451702</v>
      </c>
      <c r="T14" s="85">
        <f t="shared" si="5"/>
        <v>6.7733407250020264E-2</v>
      </c>
      <c r="U14" s="86">
        <f>T14*'Assumed Values'!$D$8</f>
        <v>0</v>
      </c>
    </row>
    <row r="15" spans="2:21" x14ac:dyDescent="0.25">
      <c r="B15" s="27"/>
      <c r="C15" s="69"/>
      <c r="F15" s="70">
        <f t="shared" si="2"/>
        <v>2029</v>
      </c>
      <c r="G15" s="80">
        <f t="shared" si="6"/>
        <v>34876.683932178661</v>
      </c>
      <c r="H15" s="79">
        <f t="shared" si="8"/>
        <v>3.2423292607686172E-3</v>
      </c>
      <c r="I15" s="70">
        <f>IF(AND(F15&gt;='Inputs &amp; Outputs'!B$13,F15&lt;'Inputs &amp; Outputs'!B$13+'Inputs &amp; Outputs'!B$19),1,0)</f>
        <v>1</v>
      </c>
      <c r="J15" s="71">
        <f>I15*'Inputs &amp; Outputs'!B$16*'Benefit Calculations'!G15*('Benefit Calculations'!C$4-'Benefit Calculations'!C$5)</f>
        <v>261.35777407030218</v>
      </c>
      <c r="K15" s="89">
        <f t="shared" si="3"/>
        <v>7.490544504563415E-2</v>
      </c>
      <c r="L15" s="72">
        <f>K15*'Assumed Values'!$C$8</f>
        <v>562.39008140262115</v>
      </c>
      <c r="M15" s="73">
        <f t="shared" si="0"/>
        <v>267.18747643421375</v>
      </c>
      <c r="N15" s="88">
        <f>I15*'Inputs &amp; Outputs'!B$16*'Benefit Calculations'!G15*('Benefit Calculations'!D$4-'Benefit Calculations'!D$5)</f>
        <v>142.55173797661766</v>
      </c>
      <c r="O15" s="89">
        <f t="shared" si="4"/>
        <v>4.085549554877576E-2</v>
      </c>
      <c r="P15" s="72">
        <f>ABS(O15*'Assumed Values'!$C$7)</f>
        <v>77.829719020417826</v>
      </c>
      <c r="Q15" s="73">
        <f t="shared" si="1"/>
        <v>36.976338851470445</v>
      </c>
      <c r="T15" s="85">
        <f t="shared" si="5"/>
        <v>6.7953021258278581E-2</v>
      </c>
      <c r="U15" s="86">
        <f>T15*'Assumed Values'!$D$8</f>
        <v>0</v>
      </c>
    </row>
    <row r="16" spans="2:21" x14ac:dyDescent="0.25">
      <c r="B16" s="27"/>
      <c r="C16" s="69"/>
      <c r="F16" s="70">
        <f t="shared" si="2"/>
        <v>2030</v>
      </c>
      <c r="G16" s="80">
        <f t="shared" si="6"/>
        <v>34989.765625010543</v>
      </c>
      <c r="H16" s="79">
        <f t="shared" si="8"/>
        <v>3.2423292607686172E-3</v>
      </c>
      <c r="I16" s="70">
        <f>IF(AND(F16&gt;='Inputs &amp; Outputs'!B$13,F16&lt;'Inputs &amp; Outputs'!B$13+'Inputs &amp; Outputs'!B$19),1,0)</f>
        <v>1</v>
      </c>
      <c r="J16" s="71">
        <f>I16*'Inputs &amp; Outputs'!B$16*'Benefit Calculations'!G16*('Benefit Calculations'!C$4-'Benefit Calculations'!C$5)</f>
        <v>262.20518202869965</v>
      </c>
      <c r="K16" s="89">
        <f t="shared" si="3"/>
        <v>7.5148313161896491E-2</v>
      </c>
      <c r="L16" s="72">
        <f>K16*'Assumed Values'!$C$8</f>
        <v>564.2135352195188</v>
      </c>
      <c r="M16" s="73">
        <f t="shared" si="0"/>
        <v>250.51755720296015</v>
      </c>
      <c r="N16" s="88">
        <f>I16*'Inputs &amp; Outputs'!B$16*'Benefit Calculations'!G16*('Benefit Calculations'!D$4-'Benefit Calculations'!D$5)</f>
        <v>143.01393764783265</v>
      </c>
      <c r="O16" s="89">
        <f t="shared" si="4"/>
        <v>4.0987962517456754E-2</v>
      </c>
      <c r="P16" s="72">
        <f>ABS(O16*'Assumed Values'!$C$7)</f>
        <v>78.082068595755118</v>
      </c>
      <c r="Q16" s="73">
        <f t="shared" si="1"/>
        <v>34.669372258770721</v>
      </c>
      <c r="T16" s="85">
        <f t="shared" si="5"/>
        <v>6.81733473274619E-2</v>
      </c>
      <c r="U16" s="86">
        <f>T16*'Assumed Values'!$D$8</f>
        <v>0</v>
      </c>
    </row>
    <row r="17" spans="2:21" x14ac:dyDescent="0.25">
      <c r="B17" s="27"/>
      <c r="C17" s="69"/>
      <c r="F17" s="70">
        <f t="shared" si="2"/>
        <v>2031</v>
      </c>
      <c r="G17" s="80">
        <f t="shared" si="6"/>
        <v>35103.213965923947</v>
      </c>
      <c r="H17" s="79">
        <f t="shared" si="8"/>
        <v>3.2423292607686172E-3</v>
      </c>
      <c r="I17" s="70">
        <f>IF(AND(F17&gt;='Inputs &amp; Outputs'!B$13,F17&lt;'Inputs &amp; Outputs'!B$13+'Inputs &amp; Outputs'!B$19),1,0)</f>
        <v>1</v>
      </c>
      <c r="J17" s="71">
        <f>I17*'Inputs &amp; Outputs'!B$16*'Benefit Calculations'!G17*('Benefit Calculations'!C$4-'Benefit Calculations'!C$5)</f>
        <v>263.05533756271643</v>
      </c>
      <c r="K17" s="89">
        <f t="shared" si="3"/>
        <v>7.5391968736558707E-2</v>
      </c>
      <c r="L17" s="72">
        <f>K17*'Assumed Values'!$C$8</f>
        <v>566.04290127408274</v>
      </c>
      <c r="M17" s="73">
        <f t="shared" si="0"/>
        <v>234.88768000842575</v>
      </c>
      <c r="N17" s="88">
        <f>I17*'Inputs &amp; Outputs'!B$16*'Benefit Calculations'!G17*('Benefit Calculations'!D$4-'Benefit Calculations'!D$5)</f>
        <v>143.47763592256595</v>
      </c>
      <c r="O17" s="89">
        <f t="shared" si="4"/>
        <v>4.1120858987666389E-2</v>
      </c>
      <c r="P17" s="72">
        <f>ABS(O17*'Assumed Values'!$C$7)</f>
        <v>78.335236371504479</v>
      </c>
      <c r="Q17" s="73">
        <f t="shared" si="1"/>
        <v>32.506338111119447</v>
      </c>
      <c r="T17" s="85">
        <f t="shared" si="5"/>
        <v>6.8394387766306269E-2</v>
      </c>
      <c r="U17" s="86">
        <f>T17*'Assumed Values'!$D$8</f>
        <v>0</v>
      </c>
    </row>
    <row r="18" spans="2:21" x14ac:dyDescent="0.25">
      <c r="F18" s="70">
        <f t="shared" si="2"/>
        <v>2032</v>
      </c>
      <c r="G18" s="80">
        <f t="shared" si="6"/>
        <v>35217.030143712684</v>
      </c>
      <c r="H18" s="79">
        <f t="shared" si="8"/>
        <v>3.2423292607686172E-3</v>
      </c>
      <c r="I18" s="70">
        <f>IF(AND(F18&gt;='Inputs &amp; Outputs'!B$13,F18&lt;'Inputs &amp; Outputs'!B$13+'Inputs &amp; Outputs'!B$19),1,0)</f>
        <v>1</v>
      </c>
      <c r="J18" s="71">
        <f>I18*'Inputs &amp; Outputs'!B$16*'Benefit Calculations'!G18*('Benefit Calculations'!C$4-'Benefit Calculations'!C$5)</f>
        <v>263.9082495808974</v>
      </c>
      <c r="K18" s="89">
        <f t="shared" si="3"/>
        <v>7.56364143228202E-2</v>
      </c>
      <c r="L18" s="72">
        <f>K18*'Assumed Values'!$C$8</f>
        <v>567.87819873573403</v>
      </c>
      <c r="M18" s="73">
        <f t="shared" si="0"/>
        <v>220.23295626758051</v>
      </c>
      <c r="N18" s="88">
        <f>I18*'Inputs &amp; Outputs'!B$16*'Benefit Calculations'!G18*('Benefit Calculations'!D$4-'Benefit Calculations'!D$5)</f>
        <v>143.94283765978361</v>
      </c>
      <c r="O18" s="89">
        <f t="shared" si="4"/>
        <v>4.1254186351990046E-2</v>
      </c>
      <c r="P18" s="72">
        <f>ABS(O18*'Assumed Values'!$C$7)</f>
        <v>78.589225000541035</v>
      </c>
      <c r="Q18" s="73">
        <f t="shared" si="1"/>
        <v>30.478256413399599</v>
      </c>
      <c r="T18" s="85">
        <f t="shared" si="5"/>
        <v>6.8616144891033334E-2</v>
      </c>
      <c r="U18" s="86">
        <f>T18*'Assumed Values'!$D$8</f>
        <v>0</v>
      </c>
    </row>
    <row r="19" spans="2:21" x14ac:dyDescent="0.25">
      <c r="F19" s="70">
        <f t="shared" si="2"/>
        <v>2033</v>
      </c>
      <c r="G19" s="80">
        <f t="shared" si="6"/>
        <v>35331.215351025014</v>
      </c>
      <c r="H19" s="79">
        <f t="shared" si="8"/>
        <v>3.2423292607686172E-3</v>
      </c>
      <c r="I19" s="70">
        <f>IF(AND(F19&gt;='Inputs &amp; Outputs'!B$13,F19&lt;'Inputs &amp; Outputs'!B$13+'Inputs &amp; Outputs'!B$19),1,0)</f>
        <v>1</v>
      </c>
      <c r="J19" s="71">
        <f>I19*'Inputs &amp; Outputs'!B$16*'Benefit Calculations'!G19*('Benefit Calculations'!C$4-'Benefit Calculations'!C$5)</f>
        <v>264.76392702067176</v>
      </c>
      <c r="K19" s="89">
        <f t="shared" si="3"/>
        <v>7.5881652482158696E-2</v>
      </c>
      <c r="L19" s="72">
        <f>K19*'Assumed Values'!$C$8</f>
        <v>569.7194468360475</v>
      </c>
      <c r="M19" s="73">
        <f t="shared" si="0"/>
        <v>206.49254581857235</v>
      </c>
      <c r="N19" s="88">
        <f>I19*'Inputs &amp; Outputs'!B$16*'Benefit Calculations'!G19*('Benefit Calculations'!D$4-'Benefit Calculations'!D$5)</f>
        <v>144.40954773420597</v>
      </c>
      <c r="O19" s="89">
        <f t="shared" si="4"/>
        <v>4.1387946007528299E-2</v>
      </c>
      <c r="P19" s="72">
        <f>ABS(O19*'Assumed Values'!$C$7)</f>
        <v>78.844037144341414</v>
      </c>
      <c r="Q19" s="73">
        <f t="shared" si="1"/>
        <v>28.576707435500904</v>
      </c>
      <c r="T19" s="85">
        <f t="shared" si="5"/>
        <v>6.8838621025374649E-2</v>
      </c>
      <c r="U19" s="86">
        <f>T19*'Assumed Values'!$D$8</f>
        <v>0</v>
      </c>
    </row>
    <row r="20" spans="2:21" x14ac:dyDescent="0.25">
      <c r="F20" s="70">
        <f t="shared" si="2"/>
        <v>2034</v>
      </c>
      <c r="G20" s="80">
        <f t="shared" si="6"/>
        <v>35445.77078437616</v>
      </c>
      <c r="H20" s="79">
        <f t="shared" si="8"/>
        <v>3.2423292607686172E-3</v>
      </c>
      <c r="I20" s="70">
        <f>IF(AND(F20&gt;='Inputs &amp; Outputs'!B$13,F20&lt;'Inputs &amp; Outputs'!B$13+'Inputs &amp; Outputs'!B$19),1,0)</f>
        <v>1</v>
      </c>
      <c r="J20" s="71">
        <f>I20*'Inputs &amp; Outputs'!B$16*'Benefit Calculations'!G20*('Benefit Calculations'!C$4-'Benefit Calculations'!C$5)</f>
        <v>265.62237884844689</v>
      </c>
      <c r="K20" s="89">
        <f t="shared" si="3"/>
        <v>7.612768578435708E-2</v>
      </c>
      <c r="L20" s="72">
        <f>K20*'Assumed Values'!$C$8</f>
        <v>571.5666648689529</v>
      </c>
      <c r="M20" s="73">
        <f t="shared" si="0"/>
        <v>193.60940433832761</v>
      </c>
      <c r="N20" s="88">
        <f>I20*'Inputs &amp; Outputs'!B$16*'Benefit Calculations'!G20*('Benefit Calculations'!D$4-'Benefit Calculations'!D$5)</f>
        <v>144.87777103635895</v>
      </c>
      <c r="O20" s="89">
        <f t="shared" si="4"/>
        <v>4.1522139355911619E-2</v>
      </c>
      <c r="P20" s="72">
        <f>ABS(O20*'Assumed Values'!$C$7)</f>
        <v>79.099675473011629</v>
      </c>
      <c r="Q20" s="73">
        <f t="shared" si="1"/>
        <v>26.793796757192013</v>
      </c>
      <c r="T20" s="85">
        <f t="shared" si="5"/>
        <v>6.9061818500596187E-2</v>
      </c>
      <c r="U20" s="86">
        <f>T20*'Assumed Values'!$D$8</f>
        <v>0</v>
      </c>
    </row>
    <row r="21" spans="2:21" x14ac:dyDescent="0.25">
      <c r="F21" s="70">
        <f t="shared" si="2"/>
        <v>2035</v>
      </c>
      <c r="G21" s="80">
        <f t="shared" si="6"/>
        <v>35560.697644160842</v>
      </c>
      <c r="H21" s="79">
        <f t="shared" si="8"/>
        <v>3.2423292607686172E-3</v>
      </c>
      <c r="I21" s="70">
        <f>IF(AND(F21&gt;='Inputs &amp; Outputs'!B$13,F21&lt;'Inputs &amp; Outputs'!B$13+'Inputs &amp; Outputs'!B$19),1,0)</f>
        <v>1</v>
      </c>
      <c r="J21" s="71">
        <f>I21*'Inputs &amp; Outputs'!B$16*'Benefit Calculations'!G21*('Benefit Calculations'!C$4-'Benefit Calculations'!C$5)</f>
        <v>266.48361405970223</v>
      </c>
      <c r="K21" s="89">
        <f t="shared" si="3"/>
        <v>7.637451680753031E-2</v>
      </c>
      <c r="L21" s="72">
        <f>K21*'Assumed Values'!$C$8</f>
        <v>573.41987219093755</v>
      </c>
      <c r="M21" s="73">
        <f t="shared" si="0"/>
        <v>181.53004651885399</v>
      </c>
      <c r="N21" s="88">
        <f>I21*'Inputs &amp; Outputs'!B$16*'Benefit Calculations'!G21*('Benefit Calculations'!D$4-'Benefit Calculations'!D$5)</f>
        <v>145.34751247262508</v>
      </c>
      <c r="O21" s="89">
        <f t="shared" si="4"/>
        <v>4.1656767803315009E-2</v>
      </c>
      <c r="P21" s="72">
        <f>ABS(O21*'Assumed Values'!$C$7)</f>
        <v>79.35614266531509</v>
      </c>
      <c r="Q21" s="73">
        <f t="shared" si="1"/>
        <v>25.122122493855091</v>
      </c>
      <c r="T21" s="85">
        <f t="shared" si="5"/>
        <v>6.928573965552258E-2</v>
      </c>
      <c r="U21" s="86">
        <f>T21*'Assumed Values'!$D$8</f>
        <v>0</v>
      </c>
    </row>
    <row r="22" spans="2:21" x14ac:dyDescent="0.25">
      <c r="F22" s="70">
        <f t="shared" si="2"/>
        <v>2036</v>
      </c>
      <c r="G22" s="80">
        <f t="shared" si="6"/>
        <v>35675.997134665849</v>
      </c>
      <c r="H22" s="79">
        <f t="shared" si="8"/>
        <v>3.2423292607686172E-3</v>
      </c>
      <c r="I22" s="70">
        <f>IF(AND(F22&gt;='Inputs &amp; Outputs'!B$13,F22&lt;'Inputs &amp; Outputs'!B$13+'Inputs &amp; Outputs'!B$19),1,0)</f>
        <v>1</v>
      </c>
      <c r="J22" s="71">
        <f>I22*'Inputs &amp; Outputs'!B$16*'Benefit Calculations'!G22*('Benefit Calculations'!C$4-'Benefit Calculations'!C$5)</f>
        <v>267.34764167908332</v>
      </c>
      <c r="K22" s="89">
        <f t="shared" si="3"/>
        <v>7.6622148138152421E-2</v>
      </c>
      <c r="L22" s="72">
        <f>K22*'Assumed Values'!$C$8</f>
        <v>575.27908822124834</v>
      </c>
      <c r="M22" s="73">
        <f t="shared" si="0"/>
        <v>170.20432401905677</v>
      </c>
      <c r="N22" s="88">
        <f>I22*'Inputs &amp; Outputs'!B$16*'Benefit Calculations'!G22*('Benefit Calculations'!D$4-'Benefit Calculations'!D$5)</f>
        <v>145.818776965295</v>
      </c>
      <c r="O22" s="89">
        <f t="shared" si="4"/>
        <v>4.1791832760472734E-2</v>
      </c>
      <c r="P22" s="72">
        <f>ABS(O22*'Assumed Values'!$C$7)</f>
        <v>79.613441408700552</v>
      </c>
      <c r="Q22" s="73">
        <f t="shared" si="1"/>
        <v>23.554744567018247</v>
      </c>
      <c r="T22" s="85">
        <f t="shared" si="5"/>
        <v>6.9510386836561661E-2</v>
      </c>
      <c r="U22" s="86">
        <f>T22*'Assumed Values'!$D$8</f>
        <v>0</v>
      </c>
    </row>
    <row r="23" spans="2:21" x14ac:dyDescent="0.25">
      <c r="F23" s="70">
        <f t="shared" si="2"/>
        <v>2037</v>
      </c>
      <c r="G23" s="80">
        <f t="shared" si="6"/>
        <v>35791.670464082672</v>
      </c>
      <c r="H23" s="79">
        <f t="shared" si="8"/>
        <v>3.2423292607686172E-3</v>
      </c>
      <c r="I23" s="70">
        <f>IF(AND(F23&gt;='Inputs &amp; Outputs'!B$13,F23&lt;'Inputs &amp; Outputs'!B$13+'Inputs &amp; Outputs'!B$19),1,0)</f>
        <v>1</v>
      </c>
      <c r="J23" s="71">
        <f>I23*'Inputs &amp; Outputs'!B$16*'Benefit Calculations'!G23*('Benefit Calculations'!C$4-'Benefit Calculations'!C$5)</f>
        <v>268.21447076049691</v>
      </c>
      <c r="K23" s="89">
        <f t="shared" si="3"/>
        <v>7.6870582371083698E-2</v>
      </c>
      <c r="L23" s="72">
        <f>K23*'Assumed Values'!$C$8</f>
        <v>577.14433244209636</v>
      </c>
      <c r="M23" s="73">
        <f t="shared" si="0"/>
        <v>159.58521727021784</v>
      </c>
      <c r="N23" s="88">
        <f>I23*'Inputs &amp; Outputs'!B$16*'Benefit Calculations'!G23*('Benefit Calculations'!D$4-'Benefit Calculations'!D$5)</f>
        <v>146.29156945261906</v>
      </c>
      <c r="O23" s="89">
        <f t="shared" si="4"/>
        <v>4.1927335642693166E-2</v>
      </c>
      <c r="P23" s="72">
        <f>ABS(O23*'Assumed Values'!$C$7)</f>
        <v>79.871574399330484</v>
      </c>
      <c r="Q23" s="73">
        <f t="shared" si="1"/>
        <v>22.085155892110116</v>
      </c>
      <c r="T23" s="85">
        <f t="shared" si="5"/>
        <v>6.973576239772919E-2</v>
      </c>
      <c r="U23" s="86">
        <f>T23*'Assumed Values'!$D$8</f>
        <v>0</v>
      </c>
    </row>
    <row r="24" spans="2:21" x14ac:dyDescent="0.25">
      <c r="F24" s="70">
        <f t="shared" si="2"/>
        <v>2038</v>
      </c>
      <c r="G24" s="80">
        <f t="shared" si="6"/>
        <v>35907.718844520154</v>
      </c>
      <c r="H24" s="79">
        <f t="shared" si="8"/>
        <v>3.2423292607686172E-3</v>
      </c>
      <c r="I24" s="70">
        <f>IF(AND(F24&gt;='Inputs &amp; Outputs'!B$13,F24&lt;'Inputs &amp; Outputs'!B$13+'Inputs &amp; Outputs'!B$19),1,0)</f>
        <v>1</v>
      </c>
      <c r="J24" s="71">
        <f>I24*'Inputs &amp; Outputs'!B$16*'Benefit Calculations'!G24*('Benefit Calculations'!C$4-'Benefit Calculations'!C$5)</f>
        <v>269.08411038720521</v>
      </c>
      <c r="K24" s="89">
        <f t="shared" si="3"/>
        <v>7.711982210959778E-2</v>
      </c>
      <c r="L24" s="72">
        <f>K24*'Assumed Values'!$C$8</f>
        <v>579.01562439886015</v>
      </c>
      <c r="M24" s="73">
        <f t="shared" si="0"/>
        <v>149.62864027080298</v>
      </c>
      <c r="N24" s="88">
        <f>I24*'Inputs &amp; Outputs'!B$16*'Benefit Calculations'!G24*('Benefit Calculations'!D$4-'Benefit Calculations'!D$5)</f>
        <v>146.76589488885907</v>
      </c>
      <c r="O24" s="89">
        <f t="shared" si="4"/>
        <v>4.2063277869873544E-2</v>
      </c>
      <c r="P24" s="72">
        <f>ABS(O24*'Assumed Values'!$C$7)</f>
        <v>80.130544342109104</v>
      </c>
      <c r="Q24" s="73">
        <f t="shared" si="1"/>
        <v>20.707255363820323</v>
      </c>
      <c r="T24" s="85">
        <f t="shared" si="5"/>
        <v>6.9961868700673349E-2</v>
      </c>
      <c r="U24" s="86">
        <f>T24*'Assumed Values'!$D$8</f>
        <v>0</v>
      </c>
    </row>
    <row r="25" spans="2:21" x14ac:dyDescent="0.25">
      <c r="F25" s="70">
        <f t="shared" si="2"/>
        <v>2039</v>
      </c>
      <c r="G25" s="80">
        <f t="shared" si="6"/>
        <v>36024.143492017196</v>
      </c>
      <c r="H25" s="79">
        <f t="shared" si="8"/>
        <v>3.2423292607686172E-3</v>
      </c>
      <c r="I25" s="70">
        <f>IF(AND(F25&gt;='Inputs &amp; Outputs'!B$13,F25&lt;'Inputs &amp; Outputs'!B$13+'Inputs &amp; Outputs'!B$19),1,0)</f>
        <v>1</v>
      </c>
      <c r="J25" s="71">
        <f>I25*'Inputs &amp; Outputs'!B$16*'Benefit Calculations'!G25*('Benefit Calculations'!C$4-'Benefit Calculations'!C$5)</f>
        <v>269.95656967192156</v>
      </c>
      <c r="K25" s="89">
        <f t="shared" si="3"/>
        <v>7.7369869965409011E-2</v>
      </c>
      <c r="L25" s="72">
        <f>K25*'Assumed Values'!$C$8</f>
        <v>580.89298370029087</v>
      </c>
      <c r="M25" s="73">
        <f t="shared" si="0"/>
        <v>140.29325756018883</v>
      </c>
      <c r="N25" s="88">
        <f>I25*'Inputs &amp; Outputs'!B$16*'Benefit Calculations'!G25*('Benefit Calculations'!D$4-'Benefit Calculations'!D$5)</f>
        <v>147.2417582443401</v>
      </c>
      <c r="O25" s="89">
        <f t="shared" si="4"/>
        <v>4.2199660866514874E-2</v>
      </c>
      <c r="P25" s="72">
        <f>ABS(O25*'Assumed Values'!$C$7)</f>
        <v>80.390353950710832</v>
      </c>
      <c r="Q25" s="73">
        <f t="shared" si="1"/>
        <v>19.41532252691275</v>
      </c>
      <c r="T25" s="85">
        <f t="shared" si="5"/>
        <v>7.0188708114699599E-2</v>
      </c>
      <c r="U25" s="86">
        <f>T25*'Assumed Values'!$D$8</f>
        <v>0</v>
      </c>
    </row>
    <row r="26" spans="2:21" x14ac:dyDescent="0.25">
      <c r="F26" s="70">
        <f t="shared" si="2"/>
        <v>2040</v>
      </c>
      <c r="G26" s="80">
        <f t="shared" si="6"/>
        <v>36140.945626555491</v>
      </c>
      <c r="H26" s="79">
        <f t="shared" si="8"/>
        <v>3.2423292607686172E-3</v>
      </c>
      <c r="I26" s="70">
        <f>IF(AND(F26&gt;='Inputs &amp; Outputs'!B$13,F26&lt;'Inputs &amp; Outputs'!B$13+'Inputs &amp; Outputs'!B$19),1,0)</f>
        <v>1</v>
      </c>
      <c r="J26" s="71">
        <f>I26*'Inputs &amp; Outputs'!B$16*'Benefit Calculations'!G26*('Benefit Calculations'!C$4-'Benefit Calculations'!C$5)</f>
        <v>270.83185775690555</v>
      </c>
      <c r="K26" s="89">
        <f t="shared" si="3"/>
        <v>7.7620728558699711E-2</v>
      </c>
      <c r="L26" s="72">
        <f>K26*'Assumed Values'!$C$8</f>
        <v>582.77643001871741</v>
      </c>
      <c r="M26" s="73">
        <f t="shared" si="0"/>
        <v>131.54031261146238</v>
      </c>
      <c r="N26" s="88">
        <f>I26*'Inputs &amp; Outputs'!B$16*'Benefit Calculations'!G26*('Benefit Calculations'!D$4-'Benefit Calculations'!D$5)</f>
        <v>147.71916450550273</v>
      </c>
      <c r="O26" s="89">
        <f t="shared" si="4"/>
        <v>4.2336486061736879E-2</v>
      </c>
      <c r="P26" s="72">
        <f>ABS(O26*'Assumed Values'!$C$7)</f>
        <v>80.651005947608752</v>
      </c>
      <c r="Q26" s="73">
        <f t="shared" si="1"/>
        <v>18.203993827335527</v>
      </c>
      <c r="T26" s="85">
        <f t="shared" si="5"/>
        <v>7.0416283016795436E-2</v>
      </c>
      <c r="U26" s="86">
        <f>T26*'Assumed Values'!$D$8</f>
        <v>0</v>
      </c>
    </row>
    <row r="27" spans="2:21" x14ac:dyDescent="0.25">
      <c r="F27" s="70">
        <f t="shared" si="2"/>
        <v>2041</v>
      </c>
      <c r="G27" s="80">
        <f t="shared" si="6"/>
        <v>36258.126472072319</v>
      </c>
      <c r="H27" s="79">
        <f t="shared" si="8"/>
        <v>3.2423292607686172E-3</v>
      </c>
      <c r="I27" s="70">
        <f>IF(AND(F27&gt;='Inputs &amp; Outputs'!B$13,F27&lt;'Inputs &amp; Outputs'!B$13+'Inputs &amp; Outputs'!B$19),1,0)</f>
        <v>1</v>
      </c>
      <c r="J27" s="71">
        <f>I27*'Inputs &amp; Outputs'!B$16*'Benefit Calculations'!G27*('Benefit Calculations'!C$4-'Benefit Calculations'!C$5)</f>
        <v>271.70998381405911</v>
      </c>
      <c r="K27" s="89">
        <f t="shared" si="3"/>
        <v>7.7872400518147783E-2</v>
      </c>
      <c r="L27" s="72">
        <f>K27*'Assumed Values'!$C$8</f>
        <v>584.66598309025358</v>
      </c>
      <c r="M27" s="73">
        <f t="shared" si="0"/>
        <v>123.33346693085348</v>
      </c>
      <c r="N27" s="88">
        <f>I27*'Inputs &amp; Outputs'!B$16*'Benefit Calculations'!G27*('Benefit Calculations'!D$4-'Benefit Calculations'!D$5)</f>
        <v>148.19811867495523</v>
      </c>
      <c r="O27" s="89">
        <f t="shared" si="4"/>
        <v>4.2473754889292975E-2</v>
      </c>
      <c r="P27" s="72">
        <f>ABS(O27*'Assumed Values'!$C$7)</f>
        <v>80.91250306410312</v>
      </c>
      <c r="Q27" s="73">
        <f t="shared" si="1"/>
        <v>17.068240345032478</v>
      </c>
      <c r="T27" s="85">
        <f t="shared" si="5"/>
        <v>7.0644595791655371E-2</v>
      </c>
      <c r="U27" s="86">
        <f>T27*'Assumed Values'!$D$8</f>
        <v>0</v>
      </c>
    </row>
    <row r="28" spans="2:21" x14ac:dyDescent="0.25">
      <c r="F28" s="70">
        <f t="shared" si="2"/>
        <v>2042</v>
      </c>
      <c r="G28" s="80">
        <f t="shared" si="6"/>
        <v>36375.687256473371</v>
      </c>
      <c r="H28" s="79">
        <f t="shared" si="8"/>
        <v>3.2423292607686172E-3</v>
      </c>
      <c r="I28" s="70">
        <f>IF(AND(F28&gt;='Inputs &amp; Outputs'!B$13,F28&lt;'Inputs &amp; Outputs'!B$13+'Inputs &amp; Outputs'!B$19),1,0)</f>
        <v>1</v>
      </c>
      <c r="J28" s="71">
        <f>I28*'Inputs &amp; Outputs'!B$16*'Benefit Calculations'!G28*('Benefit Calculations'!C$4-'Benefit Calculations'!C$5)</f>
        <v>272.59095704502244</v>
      </c>
      <c r="K28" s="89">
        <f t="shared" si="3"/>
        <v>7.8124888480954058E-2</v>
      </c>
      <c r="L28" s="72">
        <f>K28*'Assumed Values'!$C$8</f>
        <v>586.56166271500308</v>
      </c>
      <c r="M28" s="73">
        <f t="shared" si="0"/>
        <v>115.63864919580878</v>
      </c>
      <c r="N28" s="88">
        <f>I28*'Inputs &amp; Outputs'!B$16*'Benefit Calculations'!G28*('Benefit Calculations'!D$4-'Benefit Calculations'!D$5)</f>
        <v>148.6786257715259</v>
      </c>
      <c r="O28" s="89">
        <f t="shared" si="4"/>
        <v>4.2611468787585247E-2</v>
      </c>
      <c r="P28" s="72">
        <f>ABS(O28*'Assumed Values'!$C$7)</f>
        <v>81.1748480403499</v>
      </c>
      <c r="Q28" s="73">
        <f t="shared" si="1"/>
        <v>16.003346916012159</v>
      </c>
      <c r="T28" s="85">
        <f t="shared" si="5"/>
        <v>7.0873648831705841E-2</v>
      </c>
      <c r="U28" s="86">
        <f>T28*'Assumed Values'!$D$8</f>
        <v>0</v>
      </c>
    </row>
    <row r="29" spans="2:21" x14ac:dyDescent="0.25">
      <c r="F29" s="70">
        <f t="shared" si="2"/>
        <v>2043</v>
      </c>
      <c r="G29" s="80">
        <f t="shared" si="6"/>
        <v>36493.629211645602</v>
      </c>
      <c r="H29" s="79">
        <f t="shared" si="8"/>
        <v>3.2423292607686172E-3</v>
      </c>
      <c r="I29" s="70">
        <f>IF(AND(F29&gt;='Inputs &amp; Outputs'!B$13,F29&lt;'Inputs &amp; Outputs'!B$13+'Inputs &amp; Outputs'!B$19),1,0)</f>
        <v>1</v>
      </c>
      <c r="J29" s="71">
        <f>I29*'Inputs &amp; Outputs'!B$16*'Benefit Calculations'!G29*('Benefit Calculations'!C$4-'Benefit Calculations'!C$5)</f>
        <v>273.47478668127042</v>
      </c>
      <c r="K29" s="89">
        <f t="shared" si="3"/>
        <v>7.837819509287014E-2</v>
      </c>
      <c r="L29" s="72">
        <f>K29*'Assumed Values'!$C$8</f>
        <v>588.46348875726903</v>
      </c>
      <c r="M29" s="73">
        <f t="shared" si="0"/>
        <v>108.42391380539449</v>
      </c>
      <c r="N29" s="88">
        <f>I29*'Inputs &amp; Outputs'!B$16*'Benefit Calculations'!G29*('Benefit Calculations'!D$4-'Benefit Calculations'!D$5)</f>
        <v>149.16069083031579</v>
      </c>
      <c r="O29" s="89">
        <f t="shared" si="4"/>
        <v>4.2749629199679562E-2</v>
      </c>
      <c r="P29" s="72">
        <f>ABS(O29*'Assumed Values'!$C$7)</f>
        <v>81.438043625389568</v>
      </c>
      <c r="Q29" s="73">
        <f t="shared" si="1"/>
        <v>15.004892556998294</v>
      </c>
      <c r="T29" s="85">
        <f t="shared" si="5"/>
        <v>7.11034445371303E-2</v>
      </c>
      <c r="U29" s="86">
        <f>T29*'Assumed Values'!$D$8</f>
        <v>0</v>
      </c>
    </row>
    <row r="30" spans="2:21" x14ac:dyDescent="0.25">
      <c r="F30" s="70">
        <f t="shared" si="2"/>
        <v>2044</v>
      </c>
      <c r="G30" s="80">
        <f t="shared" si="6"/>
        <v>36611.953573470164</v>
      </c>
      <c r="H30" s="79">
        <f t="shared" si="8"/>
        <v>3.2423292607686172E-3</v>
      </c>
      <c r="I30" s="70">
        <f>IF(AND(F30&gt;='Inputs &amp; Outputs'!B$13,F30&lt;'Inputs &amp; Outputs'!B$13+'Inputs &amp; Outputs'!B$19),1,0)</f>
        <v>1</v>
      </c>
      <c r="J30" s="71">
        <f>I30*'Inputs &amp; Outputs'!B$16*'Benefit Calculations'!G30*('Benefit Calculations'!C$4-'Benefit Calculations'!C$5)</f>
        <v>274.3614819842096</v>
      </c>
      <c r="K30" s="89">
        <f t="shared" si="3"/>
        <v>7.8632323008226007E-2</v>
      </c>
      <c r="L30" s="72">
        <f>K30*'Assumed Values'!$C$8</f>
        <v>590.37148114576087</v>
      </c>
      <c r="M30" s="73">
        <f t="shared" si="0"/>
        <v>101.65930825578768</v>
      </c>
      <c r="N30" s="88">
        <f>I30*'Inputs &amp; Outputs'!B$16*'Benefit Calculations'!G30*('Benefit Calculations'!D$4-'Benefit Calculations'!D$5)</f>
        <v>149.64431890275139</v>
      </c>
      <c r="O30" s="89">
        <f t="shared" si="4"/>
        <v>4.2888237573320692E-2</v>
      </c>
      <c r="P30" s="72">
        <f>ABS(O30*'Assumed Values'!$C$7)</f>
        <v>81.702092577175918</v>
      </c>
      <c r="Q30" s="73">
        <f t="shared" si="1"/>
        <v>14.068732111393027</v>
      </c>
      <c r="T30" s="85">
        <f t="shared" si="5"/>
        <v>7.1333985315894508E-2</v>
      </c>
      <c r="U30" s="86">
        <f>T30*'Assumed Values'!$D$8</f>
        <v>0</v>
      </c>
    </row>
    <row r="31" spans="2:21" x14ac:dyDescent="0.25">
      <c r="F31" s="70">
        <f t="shared" si="2"/>
        <v>2045</v>
      </c>
      <c r="G31" s="80">
        <f>'Inputs &amp; Outputs'!$B$24</f>
        <v>37330</v>
      </c>
      <c r="H31" s="79">
        <f t="shared" si="8"/>
        <v>3.2423292607686172E-3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37451.036151304492</v>
      </c>
      <c r="H32" s="79">
        <f t="shared" si="8"/>
        <v>3.2423292607686172E-3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37572.464741663971</v>
      </c>
      <c r="H33" s="79">
        <f t="shared" si="8"/>
        <v>3.2423292607686172E-3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37694.287043495067</v>
      </c>
      <c r="H34" s="79">
        <f t="shared" si="8"/>
        <v>3.2423292607686172E-3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37816.504333340003</v>
      </c>
      <c r="H35" s="79">
        <f t="shared" si="8"/>
        <v>3.2423292607686172E-3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37939.117891879971</v>
      </c>
      <c r="H36" s="79">
        <f t="shared" si="8"/>
        <v>3.2423292607686172E-3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5321.9799809718597</v>
      </c>
      <c r="K37" s="71">
        <f t="shared" ref="K37:Q37" si="9">SUM(K4:K36)</f>
        <v>1.5252857138713682</v>
      </c>
      <c r="L37" s="74">
        <f t="shared" si="9"/>
        <v>11451.845139746234</v>
      </c>
      <c r="M37" s="75">
        <f t="shared" si="9"/>
        <v>4013.5357921608161</v>
      </c>
      <c r="N37" s="88">
        <f t="shared" si="9"/>
        <v>2902.7546567650029</v>
      </c>
      <c r="O37" s="88">
        <f t="shared" si="9"/>
        <v>0.83193289427381945</v>
      </c>
      <c r="P37" s="76">
        <f t="shared" si="9"/>
        <v>1584.8321635916261</v>
      </c>
      <c r="Q37" s="75">
        <f t="shared" si="9"/>
        <v>555.43718374833065</v>
      </c>
      <c r="T37" s="85">
        <f>SUM(T4:T36)</f>
        <v>1.3837147950526834</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2018-04-10T17:15:43Z</cp:lastPrinted>
  <dcterms:created xsi:type="dcterms:W3CDTF">2012-07-25T15:48:32Z</dcterms:created>
  <dcterms:modified xsi:type="dcterms:W3CDTF">2018-10-31T20:07:27Z</dcterms:modified>
</cp:coreProperties>
</file>