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US90\"/>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<sst xmlns="http://schemas.openxmlformats.org/spreadsheetml/2006/main" count="262" uniqueCount="130">
  <si>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</si>
  <si>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</si>
  <si>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</si>
  <si>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</si>
  <si>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</si>
  <si>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</si>
  <si>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</si>
  <si>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</si>
  <si>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</si>
  <si>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</si>
  <si>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</si>
  <si>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</si>
  <si>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</si>
  <si>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</si>
  <si>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</si>
  <si>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</si>
  <si>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</si>
  <si>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</si>
  <si>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</si>
  <si>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</si>
  <si>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</si>
  <si>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</si>
  <si>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</si>
  <si>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</si>
  <si>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</si>
  <si>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</si>
  <si>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</si>
  <si>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</si>
  <si>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</si>
  <si>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</si>
  <si>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</si>
  <si>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</si>
  <si>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</si>
  <si>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</si>
  <si>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</si>
  <si>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</si>
  <si>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</si>
  <si>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</si>
  <si>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</si>
  <si>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</si>
  <si>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</si>
  <si>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</si>
  <si>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</si>
  <si>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</si>
  <si>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</si>
  <si>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</si>
  <si>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</si>
  <si>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</si>
  <si>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</si>
  <si>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</si>
  <si>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</si>
  <si>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</si>
  <si>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</si>
  <si>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</si>
  <si>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</si>
  <si>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</si>
  <si>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</si>
  <si>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</si>
  <si>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</si>
  <si>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</si>
  <si>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</si>
  <si>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</si>
  <si>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</si>
  <si>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</si>
  <si>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</si>
  <si>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</si>
  <si>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</si>
  <si>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</si>
  <si>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</si>
  <si>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</si>
  <si>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</si>
  <si>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</si>
  <si>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</si>
  <si>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</si>
  <si>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</si>
  <si>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</si>
  <si>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</si>
  <si>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</si>
  <si>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</si>
  <si>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</si>
  <si>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</si>
  <si>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</si>
  <si>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</si>
  <si>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</si>
  <si>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</si>
  <si>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</si>
  <si>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</si>
  <si>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</si>
  <si>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</si>
  <si>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</si>
  <si>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</si>
  <si>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</si>
  <si>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</si>
  <si>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</si>
  <si>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</si>
  <si>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</si>
  <si>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</si>
  <si>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</si>
  <si>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</si>
  <si>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</si>
  <si>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</si>
  <si>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</si>
  <si>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</si>
  <si>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</si>
  <si>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</si>
  <si>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</si>
  <si>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</si>
  <si>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</si>
  <si>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</si>
  <si>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</si>
  <si>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</si>
  <si>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</si>
  <si>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</si>
  <si>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</si>
  <si>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</si>
  <si>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</si>
  <si>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</si>
  <si>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</si>
  <si>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</si>
  <si>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</si>
  <si>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</si>
  <si>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</si>
  <si>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</si>
  <si>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</si>
  <si>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</si>
  <si>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</si>
  <si>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</si>
  <si>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</si>
  <si>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</si>
  <si>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Installation of ITS and Traffic Signal Integration US90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</si>
</sst>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16" zoomScaleNormal="100" workbookViewId="0">
      <selection activeCell="E17" sqref="E17"/>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288</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2029</v>
      </c>
    </row>
    <row r="14" spans="1:5" x14ac:dyDescent="0.25">
      <c r="A14" s="6" t="s">
        <v>86</v>
      </c>
      <c r="B14" s="6" t="s">
        <v>123</v>
      </c>
    </row>
    <row r="15" spans="1:5" x14ac:dyDescent="0.25">
      <c r="A15" s="106" t="s">
        <v>87</v>
      </c>
      <c r="B15" s="57" t="s">
        <v>77</v>
      </c>
    </row>
    <row r="16" spans="1:5" x14ac:dyDescent="0.25">
      <c r="A16" s="106" t="s">
        <v>88</v>
      </c>
      <c r="B16" s="57">
        <v>10</v>
      </c>
    </row>
    <row r="17" spans="1:3" x14ac:dyDescent="0.25">
      <c r="A17" s="107" t="s">
        <v>95</v>
      </c>
      <c r="B17" s="57">
        <v>66</v>
      </c>
    </row>
    <row r="18" spans="1:3" x14ac:dyDescent="0.25">
      <c r="A18" s="107" t="s">
        <v>96</v>
      </c>
      <c r="B18" s="57">
        <v>66</v>
      </c>
    </row>
    <row r="19" spans="1:3" x14ac:dyDescent="0.25">
      <c r="A19" s="96" t="s">
        <v>97</v>
      </c>
      <c r="B19" s="97">
        <f>VLOOKUP(B14,'Service Life'!C6:D8,2,FALSE)</f>
        <v>12</v>
      </c>
    </row>
    <row r="21" spans="1:3" x14ac:dyDescent="0.25">
      <c r="A21" s="102" t="s">
        <v>89</v>
      </c>
    </row>
    <row r="22" spans="1:3" ht="20.25" customHeight="1" x14ac:dyDescent="0.25">
      <c r="A22" s="107" t="s">
        <v>90</v>
      </c>
      <c r="B22" s="119">
        <v>43963</v>
      </c>
    </row>
    <row r="23" spans="1:3" ht="30" x14ac:dyDescent="0.25">
      <c r="A23" s="118" t="s">
        <v>101</v>
      </c>
      <c r="B23" s="120">
        <v>55272</v>
      </c>
    </row>
    <row r="24" spans="1:3" ht="30" x14ac:dyDescent="0.25">
      <c r="A24" s="118" t="s">
        <v>102</v>
      </c>
      <c r="B24" s="120">
        <v>106842</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6.9134101271599996E-2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1.1923399753899999E-2</v>
      </c>
      <c r="F4" s="70">
        <v>2018</v>
      </c>
      <c r="G4" s="80">
        <f>'Inputs &amp; Outputs'!B22</f>
        <v>43963</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6.9134101271599996E-2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1.1923399753899999E-2</v>
      </c>
      <c r="F5" s="70">
        <f t="shared" ref="F5:F36" si="2">F4+1</f>
        <v>2019</v>
      </c>
      <c r="G5" s="80">
        <f>G4+G4*H5</f>
        <v>45424.47033201802</v>
      </c>
      <c r="H5" s="79">
        <f>$C$9</f>
        <v>3.3243189318700184E-2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46934.524598966971</v>
      </c>
      <c r="H6" s="79">
        <f t="shared" ref="H6:H11" si="7">$C$9</f>
        <v>3.3243189318700184E-2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48494.777885793621</v>
      </c>
      <c r="H7" s="79">
        <f t="shared" si="7"/>
        <v>3.3243189318700184E-2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50106.89896801937</v>
      </c>
      <c r="H8" s="79">
        <f t="shared" si="7"/>
        <v>3.3243189318700184E-2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3.3243189318700184E-2</v>
      </c>
      <c r="F9" s="70">
        <f t="shared" si="2"/>
        <v>2023</v>
      </c>
      <c r="G9" s="80">
        <f t="shared" si="6"/>
        <v>51772.612096586221</v>
      </c>
      <c r="H9" s="79">
        <f t="shared" si="7"/>
        <v>3.3243189318700184E-2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2.6713974442731825E-2</v>
      </c>
      <c r="F10" s="70">
        <f t="shared" si="2"/>
        <v>2024</v>
      </c>
      <c r="G10" s="80">
        <f t="shared" si="6"/>
        <v>53493.698842036662</v>
      </c>
      <c r="H10" s="79">
        <f t="shared" si="7"/>
        <v>3.3243189318700184E-2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3.3435811415982952E-2</v>
      </c>
      <c r="F11" s="70">
        <f t="shared" si="2"/>
        <v>2025</v>
      </c>
      <c r="G11" s="80">
        <f>'Inputs &amp; Outputs'!$B$23</f>
        <v>55272</v>
      </c>
      <c r="H11" s="79">
        <f t="shared" si="7"/>
        <v>3.3243189318700184E-2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56748.534795398671</v>
      </c>
      <c r="H12" s="79">
        <f>$C$10</f>
        <v>2.6713974442731825E-2</v>
      </c>
      <c r="I12" s="70">
        <f>IF(AND(F12&gt;='Inputs &amp; Outputs'!B$13,F12&lt;'Inputs &amp; Outputs'!B$13+'Inputs &amp; Outputs'!B$19),1,0)</f>
        <v>0</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58264.513703585428</v>
      </c>
      <c r="H13" s="79">
        <f t="shared" ref="H13:H36" si="8">$C$10</f>
        <v>2.6713974442731825E-2</v>
      </c>
      <c r="I13" s="70">
        <f>IF(AND(F13&gt;='Inputs &amp; Outputs'!B$13,F13&lt;'Inputs &amp; Outputs'!B$13+'Inputs &amp; Outputs'!B$19),1,0)</f>
        <v>0</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59820.99043358121</v>
      </c>
      <c r="H14" s="79">
        <f t="shared" si="8"/>
        <v>2.6713974442731825E-2</v>
      </c>
      <c r="I14" s="70">
        <f>IF(AND(F14&gt;='Inputs &amp; Outputs'!B$13,F14&lt;'Inputs &amp; Outputs'!B$13+'Inputs &amp; Outputs'!B$19),1,0)</f>
        <v>0</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61419.046843162803</v>
      </c>
      <c r="H15" s="79">
        <f t="shared" si="8"/>
        <v>2.6713974442731825E-2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63059.793690828003</v>
      </c>
      <c r="H16" s="79">
        <f t="shared" si="8"/>
        <v>2.6713974442731825E-2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64744.371407848725</v>
      </c>
      <c r="H17" s="79">
        <f t="shared" si="8"/>
        <v>2.6713974442731825E-2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66473.950890948734</v>
      </c>
      <c r="H18" s="79">
        <f t="shared" si="8"/>
        <v>2.6713974442731825E-2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68249.734316156944</v>
      </c>
      <c r="H19" s="79">
        <f t="shared" si="8"/>
        <v>2.6713974442731825E-2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70072.955974401993</v>
      </c>
      <c r="H20" s="79">
        <f t="shared" si="8"/>
        <v>2.6713974442731825E-2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71944.883129428839</v>
      </c>
      <c r="H21" s="79">
        <f t="shared" si="8"/>
        <v>2.6713974442731825E-2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73866.816898633726</v>
      </c>
      <c r="H22" s="79">
        <f t="shared" si="8"/>
        <v>2.6713974442731825E-2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75840.093157429772</v>
      </c>
      <c r="H23" s="79">
        <f t="shared" si="8"/>
        <v>2.6713974442731825E-2</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77866.08346777175</v>
      </c>
      <c r="H24" s="79">
        <f t="shared" si="8"/>
        <v>2.6713974442731825E-2</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79946.196031485422</v>
      </c>
      <c r="H25" s="79">
        <f t="shared" si="8"/>
        <v>2.6713974442731825E-2</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82081.87666906415</v>
      </c>
      <c r="H26" s="79">
        <f t="shared" si="8"/>
        <v>2.6713974442731825E-2</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84274.609824612999</v>
      </c>
      <c r="H27" s="79">
        <f t="shared" si="8"/>
        <v>2.6713974442731825E-2</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86525.919597638902</v>
      </c>
      <c r="H28" s="79">
        <f t="shared" si="8"/>
        <v>2.6713974442731825E-2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88837.370802404097</v>
      </c>
      <c r="H29" s="79">
        <f t="shared" si="8"/>
        <v>2.6713974442731825E-2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91210.57005557901</v>
      </c>
      <c r="H30" s="79">
        <f t="shared" si="8"/>
        <v>2.6713974442731825E-2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106842</v>
      </c>
      <c r="H31" s="79">
        <f t="shared" si="8"/>
        <v>2.6713974442731825E-2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109696.17445741035</v>
      </c>
      <c r="H32" s="79">
        <f t="shared" si="8"/>
        <v>2.6713974442731825E-2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112626.59525833106</v>
      </c>
      <c r="H33" s="79">
        <f t="shared" si="8"/>
        <v>2.6713974442731825E-2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115635.29924563401</v>
      </c>
      <c r="H34" s="79">
        <f t="shared" si="8"/>
        <v>2.6713974442731825E-2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118724.37767435952</v>
      </c>
      <c r="H35" s="79">
        <f t="shared" si="8"/>
        <v>2.6713974442731825E-2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121895.97766528161</v>
      </c>
      <c r="H36" s="79">
        <f t="shared" si="8"/>
        <v>2.6713974442731825E-2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12</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2018-10-31T20:02:47Z</dcterms:modified>
</cp:coreProperties>
</file>