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7_HW_SH99/"/>
    </mc:Choice>
  </mc:AlternateContent>
  <xr:revisionPtr revIDLastSave="24" documentId="8_{6C09118A-585B-4B61-9748-14E28422AFA9}" xr6:coauthVersionLast="40" xr6:coauthVersionMax="40" xr10:uidLastSave="{2DB4A27F-C232-4A08-AC53-E81A3782D2AA}"/>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1" i="19"/>
  <c r="C9" i="19"/>
  <c r="H5" i="19"/>
  <c r="G5" i="19"/>
  <c r="H6" i="19"/>
  <c r="H11" i="19"/>
  <c r="H9" i="19"/>
  <c r="H8" i="19"/>
  <c r="H7"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J4" i="19"/>
  <c r="K4" i="19"/>
  <c r="L4" i="19"/>
  <c r="M4" i="19"/>
  <c r="N4" i="19"/>
  <c r="O4" i="19"/>
  <c r="P4" i="19"/>
  <c r="Q4" i="19"/>
  <c r="N11" i="19"/>
  <c r="O11" i="19"/>
  <c r="P11" i="19"/>
  <c r="Q11" i="19"/>
  <c r="J11" i="19"/>
  <c r="J31" i="19"/>
  <c r="N31" i="19"/>
  <c r="O31" i="19"/>
  <c r="P31" i="19"/>
  <c r="Q31" i="19"/>
  <c r="G6" i="19"/>
  <c r="J5" i="19"/>
  <c r="N5" i="19"/>
  <c r="H10" i="19"/>
  <c r="H23" i="19"/>
  <c r="H33" i="19"/>
  <c r="H29" i="19"/>
  <c r="H31" i="19"/>
  <c r="H17" i="19"/>
  <c r="H35" i="19"/>
  <c r="H14" i="19"/>
  <c r="H25" i="19"/>
  <c r="H32" i="19"/>
  <c r="G32" i="19"/>
  <c r="H34" i="19"/>
  <c r="H27" i="19"/>
  <c r="H19" i="19"/>
  <c r="H16" i="19"/>
  <c r="H18" i="19"/>
  <c r="H36" i="19"/>
  <c r="H22" i="19"/>
  <c r="H24" i="19"/>
  <c r="H26" i="19"/>
  <c r="H20" i="19"/>
  <c r="H30" i="19"/>
  <c r="H13" i="19"/>
  <c r="H28" i="19"/>
  <c r="H15" i="19"/>
  <c r="H12" i="19"/>
  <c r="G12" i="19"/>
  <c r="T4" i="19"/>
  <c r="U4" i="19"/>
  <c r="K31" i="19"/>
  <c r="L31" i="19"/>
  <c r="M31" i="19"/>
  <c r="T31" i="19"/>
  <c r="U31" i="19"/>
  <c r="K11" i="19"/>
  <c r="L11" i="19"/>
  <c r="M11" i="19"/>
  <c r="T11" i="19"/>
  <c r="U11" i="19"/>
  <c r="J6" i="19"/>
  <c r="G7" i="19"/>
  <c r="J7" i="19"/>
  <c r="G8" i="19"/>
  <c r="J8" i="19"/>
  <c r="G9" i="19"/>
  <c r="J9" i="19"/>
  <c r="G10" i="19"/>
  <c r="J10" i="19"/>
  <c r="J12" i="19"/>
  <c r="G13" i="19"/>
  <c r="J13" i="19"/>
  <c r="G14" i="19"/>
  <c r="J14" i="19"/>
  <c r="G15" i="19"/>
  <c r="J15" i="19"/>
  <c r="G16" i="19"/>
  <c r="J16" i="19"/>
  <c r="G17" i="19"/>
  <c r="J17" i="19"/>
  <c r="G18" i="19"/>
  <c r="J18" i="19"/>
  <c r="G19" i="19"/>
  <c r="J19" i="19"/>
  <c r="G20" i="19"/>
  <c r="J20" i="19"/>
  <c r="G21" i="19"/>
  <c r="J21" i="19"/>
  <c r="G22" i="19"/>
  <c r="J22" i="19"/>
  <c r="G23" i="19"/>
  <c r="J23" i="19"/>
  <c r="G24" i="19"/>
  <c r="J24" i="19"/>
  <c r="G25" i="19"/>
  <c r="J25" i="19"/>
  <c r="G26" i="19"/>
  <c r="J26" i="19"/>
  <c r="G27" i="19"/>
  <c r="J27" i="19"/>
  <c r="G28" i="19"/>
  <c r="J28" i="19"/>
  <c r="G29" i="19"/>
  <c r="J29" i="19"/>
  <c r="G30" i="19"/>
  <c r="J30" i="19"/>
  <c r="J32" i="19"/>
  <c r="G33" i="19"/>
  <c r="J33" i="19"/>
  <c r="G34" i="19"/>
  <c r="J34" i="19"/>
  <c r="G35" i="19"/>
  <c r="J35" i="19"/>
  <c r="G36" i="19"/>
  <c r="J36" i="19"/>
  <c r="J37" i="19"/>
  <c r="T5" i="19"/>
  <c r="K5" i="19"/>
  <c r="O5" i="19"/>
  <c r="N6" i="19"/>
  <c r="N7" i="19"/>
  <c r="N8" i="19"/>
  <c r="N9" i="19"/>
  <c r="N10" i="19"/>
  <c r="N12" i="19"/>
  <c r="N13" i="19"/>
  <c r="N14" i="19"/>
  <c r="N15" i="19"/>
  <c r="N16" i="19"/>
  <c r="N17" i="19"/>
  <c r="N18" i="19"/>
  <c r="N19" i="19"/>
  <c r="N20" i="19"/>
  <c r="N21" i="19"/>
  <c r="N22" i="19"/>
  <c r="N23" i="19"/>
  <c r="N24" i="19"/>
  <c r="N25" i="19"/>
  <c r="N26" i="19"/>
  <c r="N27" i="19"/>
  <c r="N28" i="19"/>
  <c r="N29" i="19"/>
  <c r="N30" i="19"/>
  <c r="N32" i="19"/>
  <c r="N33" i="19"/>
  <c r="N34" i="19"/>
  <c r="N35" i="19"/>
  <c r="N36" i="19"/>
  <c r="N37" i="19"/>
  <c r="O6" i="19"/>
  <c r="P6" i="19"/>
  <c r="Q6" i="19"/>
  <c r="O12" i="19"/>
  <c r="P12" i="19"/>
  <c r="Q12" i="19"/>
  <c r="O32" i="19"/>
  <c r="P32" i="19"/>
  <c r="Q32" i="19"/>
  <c r="O7" i="19"/>
  <c r="P7" i="19"/>
  <c r="Q7" i="19"/>
  <c r="K6" i="19"/>
  <c r="L6" i="19"/>
  <c r="M6" i="19"/>
  <c r="T6" i="19"/>
  <c r="U6" i="19"/>
  <c r="K7" i="19"/>
  <c r="K8" i="19"/>
  <c r="K9" i="19"/>
  <c r="K10" i="19"/>
  <c r="K12" i="19"/>
  <c r="K13" i="19"/>
  <c r="K14" i="19"/>
  <c r="K15" i="19"/>
  <c r="K16" i="19"/>
  <c r="K17" i="19"/>
  <c r="K18" i="19"/>
  <c r="K19" i="19"/>
  <c r="K20" i="19"/>
  <c r="K21" i="19"/>
  <c r="K22" i="19"/>
  <c r="K23" i="19"/>
  <c r="K24" i="19"/>
  <c r="K25" i="19"/>
  <c r="K26" i="19"/>
  <c r="K27" i="19"/>
  <c r="K28" i="19"/>
  <c r="K29" i="19"/>
  <c r="K30" i="19"/>
  <c r="K32" i="19"/>
  <c r="K33" i="19"/>
  <c r="K34" i="19"/>
  <c r="K35" i="19"/>
  <c r="K36" i="19"/>
  <c r="K37" i="19"/>
  <c r="B37" i="11"/>
  <c r="L5" i="19"/>
  <c r="O8" i="19"/>
  <c r="O9" i="19"/>
  <c r="O10" i="19"/>
  <c r="O13" i="19"/>
  <c r="O14" i="19"/>
  <c r="O15" i="19"/>
  <c r="O16" i="19"/>
  <c r="O17" i="19"/>
  <c r="O18" i="19"/>
  <c r="O19" i="19"/>
  <c r="O20" i="19"/>
  <c r="O21" i="19"/>
  <c r="O22" i="19"/>
  <c r="O23" i="19"/>
  <c r="O24" i="19"/>
  <c r="O25" i="19"/>
  <c r="O26" i="19"/>
  <c r="O27" i="19"/>
  <c r="O28" i="19"/>
  <c r="O29" i="19"/>
  <c r="O30" i="19"/>
  <c r="O33" i="19"/>
  <c r="O34" i="19"/>
  <c r="O35" i="19"/>
  <c r="O36" i="19"/>
  <c r="O37" i="19"/>
  <c r="B38" i="11"/>
  <c r="P5" i="19"/>
  <c r="U5" i="19"/>
  <c r="T7" i="19"/>
  <c r="U7" i="19"/>
  <c r="T8" i="19"/>
  <c r="U8" i="19"/>
  <c r="T9" i="19"/>
  <c r="U9" i="19"/>
  <c r="T10" i="19"/>
  <c r="U10" i="19"/>
  <c r="T12" i="19"/>
  <c r="U12" i="19"/>
  <c r="T13" i="19"/>
  <c r="U13" i="19"/>
  <c r="T14" i="19"/>
  <c r="U14" i="19"/>
  <c r="T15" i="19"/>
  <c r="U15" i="19"/>
  <c r="T16" i="19"/>
  <c r="U16" i="19"/>
  <c r="T17" i="19"/>
  <c r="U17" i="19"/>
  <c r="T18" i="19"/>
  <c r="U18" i="19"/>
  <c r="T19" i="19"/>
  <c r="U19" i="19"/>
  <c r="T20" i="19"/>
  <c r="U20" i="19"/>
  <c r="T21" i="19"/>
  <c r="U21" i="19"/>
  <c r="T22" i="19"/>
  <c r="U22" i="19"/>
  <c r="T23" i="19"/>
  <c r="U23" i="19"/>
  <c r="T24" i="19"/>
  <c r="U24" i="19"/>
  <c r="T25" i="19"/>
  <c r="U25" i="19"/>
  <c r="T26" i="19"/>
  <c r="U26" i="19"/>
  <c r="T27" i="19"/>
  <c r="U27" i="19"/>
  <c r="T28" i="19"/>
  <c r="U28" i="19"/>
  <c r="T29" i="19"/>
  <c r="U29" i="19"/>
  <c r="T30" i="19"/>
  <c r="U30" i="19"/>
  <c r="T32" i="19"/>
  <c r="U32" i="19"/>
  <c r="T33" i="19"/>
  <c r="U33" i="19"/>
  <c r="T34" i="19"/>
  <c r="U34" i="19"/>
  <c r="T35" i="19"/>
  <c r="U35" i="19"/>
  <c r="T36" i="19"/>
  <c r="U36" i="19"/>
  <c r="U37" i="19"/>
  <c r="T37" i="19"/>
  <c r="P33" i="19"/>
  <c r="Q33" i="19"/>
  <c r="L32" i="19"/>
  <c r="M32" i="19"/>
  <c r="L12" i="19"/>
  <c r="M12" i="19"/>
  <c r="P13" i="19"/>
  <c r="Q13" i="19"/>
  <c r="L7" i="19"/>
  <c r="L8" i="19"/>
  <c r="L9" i="19"/>
  <c r="L10" i="19"/>
  <c r="L13" i="19"/>
  <c r="L14" i="19"/>
  <c r="L15" i="19"/>
  <c r="L16" i="19"/>
  <c r="L17" i="19"/>
  <c r="L18" i="19"/>
  <c r="L19" i="19"/>
  <c r="L20" i="19"/>
  <c r="L21" i="19"/>
  <c r="L22" i="19"/>
  <c r="L23" i="19"/>
  <c r="L24" i="19"/>
  <c r="L25" i="19"/>
  <c r="L26" i="19"/>
  <c r="L27" i="19"/>
  <c r="L28" i="19"/>
  <c r="L29" i="19"/>
  <c r="L30" i="19"/>
  <c r="L33" i="19"/>
  <c r="L34" i="19"/>
  <c r="L35" i="19"/>
  <c r="L36" i="19"/>
  <c r="L37" i="19"/>
  <c r="M5" i="19"/>
  <c r="M7" i="19"/>
  <c r="M8" i="19"/>
  <c r="M9" i="19"/>
  <c r="M10" i="19"/>
  <c r="M13" i="19"/>
  <c r="M14" i="19"/>
  <c r="M15" i="19"/>
  <c r="M16" i="19"/>
  <c r="M17" i="19"/>
  <c r="M18" i="19"/>
  <c r="M19" i="19"/>
  <c r="M20" i="19"/>
  <c r="M21" i="19"/>
  <c r="M22" i="19"/>
  <c r="M23" i="19"/>
  <c r="M24" i="19"/>
  <c r="M25" i="19"/>
  <c r="M26" i="19"/>
  <c r="M27" i="19"/>
  <c r="M28" i="19"/>
  <c r="M29" i="19"/>
  <c r="M30" i="19"/>
  <c r="M33" i="19"/>
  <c r="M34" i="19"/>
  <c r="M35" i="19"/>
  <c r="M36" i="19"/>
  <c r="M37" i="19"/>
  <c r="B30" i="11"/>
  <c r="P8" i="19"/>
  <c r="P9" i="19"/>
  <c r="P10" i="19"/>
  <c r="P14" i="19"/>
  <c r="P15" i="19"/>
  <c r="P16" i="19"/>
  <c r="P17" i="19"/>
  <c r="P18" i="19"/>
  <c r="P19" i="19"/>
  <c r="P20" i="19"/>
  <c r="P21" i="19"/>
  <c r="P22" i="19"/>
  <c r="P23" i="19"/>
  <c r="P24" i="19"/>
  <c r="P25" i="19"/>
  <c r="P26" i="19"/>
  <c r="P27" i="19"/>
  <c r="P28" i="19"/>
  <c r="P29" i="19"/>
  <c r="P30" i="19"/>
  <c r="P34" i="19"/>
  <c r="P35" i="19"/>
  <c r="P36" i="19"/>
  <c r="P37" i="19"/>
  <c r="Q5" i="19"/>
  <c r="Q8" i="19"/>
  <c r="Q9" i="19"/>
  <c r="Q10" i="19"/>
  <c r="Q14" i="19"/>
  <c r="Q15" i="19"/>
  <c r="Q16" i="19"/>
  <c r="Q17" i="19"/>
  <c r="Q18" i="19"/>
  <c r="Q19" i="19"/>
  <c r="Q20" i="19"/>
  <c r="Q21" i="19"/>
  <c r="Q22" i="19"/>
  <c r="Q23" i="19"/>
  <c r="Q24" i="19"/>
  <c r="Q25" i="19"/>
  <c r="Q26" i="19"/>
  <c r="Q27" i="19"/>
  <c r="Q28" i="19"/>
  <c r="Q29" i="19"/>
  <c r="Q30" i="19"/>
  <c r="Q34" i="19"/>
  <c r="Q35" i="19"/>
  <c r="Q36" i="19"/>
  <c r="Q37" i="19"/>
  <c r="B31" i="11"/>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<sst xmlns="http://schemas.openxmlformats.org/spreadsheetml/2006/main" count="263" uniqueCount="131">
  <si>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</si>
  <si>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</si>
  <si>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</si>
  <si>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</si>
  <si>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</si>
  <si>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</si>
  <si>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</si>
  <si>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</si>
  <si>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</si>
  <si>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</si>
  <si>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</si>
  <si>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</si>
  <si>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</si>
  <si>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</si>
  <si>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</si>
  <si>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</si>
  <si>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</si>
  <si>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</si>
  <si>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</si>
  <si>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</si>
  <si>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</si>
  <si>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</si>
  <si>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</si>
  <si>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</si>
  <si>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</si>
  <si>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</si>
  <si>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</si>
  <si>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</si>
  <si>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</si>
  <si>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</si>
  <si>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</si>
  <si>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</si>
  <si>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</si>
  <si>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</si>
  <si>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</si>
  <si>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</si>
  <si>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</si>
  <si>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</si>
  <si>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</si>
  <si>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</si>
  <si>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</si>
  <si>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</si>
  <si>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</si>
  <si>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</si>
  <si>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</si>
  <si>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</si>
  <si>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</si>
  <si>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99 Seg D Widening</t>
  </si>
  <si>
    <t>Data entered by the sponsors</t>
  </si>
  <si>
    <t>Application ID Number:</t>
  </si>
  <si>
    <t>Data populated/calculated based on inputs</t>
  </si>
  <si>
    <t>Sponsor ID Number (CSJ, etc.):</t>
  </si>
  <si>
    <t>3510-04-019</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</si>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</sst>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19" sqref="B19"/>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2022</v>
      </c>
    </row>
    <row r="14" spans="1:5">
      <c r="A14" s="5" t="s">
        <v>59</v>
      </c>
      <c r="B14" s="5" t="s">
        <v>60</v>
      </c>
    </row>
    <row r="15" spans="1:5">
      <c r="A15" s="85" t="s">
        <v>61</v>
      </c>
      <c r="B15" s="8" t="s">
        <v>62</v>
      </c>
    </row>
    <row r="16" spans="1:5">
      <c r="A16" s="85" t="s">
        <v>63</v>
      </c>
      <c r="B16" s="8">
        <v>4.2</v>
      </c>
    </row>
    <row r="17" spans="1:2">
      <c r="A17" s="86" t="s">
        <v>64</v>
      </c>
      <c r="B17" s="8">
        <v>29</v>
      </c>
    </row>
    <row r="18" spans="1:2">
      <c r="A18" s="86" t="s">
        <v>65</v>
      </c>
      <c r="B18" s="8">
        <v>23</v>
      </c>
    </row>
    <row r="19" spans="1:2">
      <c r="A19" s="76" t="s">
        <v>66</v>
      </c>
      <c r="B19" s="77">
        <f>VLOOKUP(B14,'Service Life'!C6:D8,2,FALSE)</f>
        <v>20</v>
      </c>
    </row>
    <row r="21" spans="1:2">
      <c r="A21" s="81" t="s">
        <v>67</v>
      </c>
    </row>
    <row r="22" spans="1:2" ht="20.25" customHeight="1">
      <c r="A22" s="86" t="s">
        <v>68</v>
      </c>
      <c r="B22" s="95">
        <v>79483</v>
      </c>
    </row>
    <row r="23" spans="1:2" ht="28.9">
      <c r="A23" s="94" t="s">
        <v>69</v>
      </c>
      <c r="B23" s="96">
        <v>98685</v>
      </c>
    </row>
    <row r="24" spans="1:2" ht="28.9">
      <c r="A24" s="94" t="s">
        <v>70</v>
      </c>
      <c r="B24" s="96">
        <v>119727</v>
      </c>
    </row>
    <row r="27" spans="1:2" ht="18">
      <c r="A27" s="79" t="s">
        <v>71</v>
      </c>
      <c r="B27" s="80"/>
    </row>
    <row r="29" spans="1:2">
      <c r="A29" s="87" t="s">
        <v>72</v>
      </c>
    </row>
    <row r="30" spans="1:2">
      <c r="A30" s="84" t="s">
        <v>73</v>
      </c>
      <c r="B30" s="35">
        <f>'Benefit Calculations'!M37</f>
        <v>5374.3118068686035</v>
      </c>
    </row>
    <row r="31" spans="1:2">
      <c r="A31" s="84" t="s">
        <v>74</v>
      </c>
      <c r="B31" s="35">
        <f>'Benefit Calculations'!Q37</f>
        <v>1530.2915133722308</v>
      </c>
    </row>
    <row r="32" spans="1:2">
      <c r="B32" s="88"/>
    </row>
    <row r="33" spans="1:9">
      <c r="A33" s="87" t="s">
        <v>75</v>
      </c>
      <c r="B33" s="88"/>
    </row>
    <row r="34" spans="1:9">
      <c r="A34" s="84" t="s">
        <v>76</v>
      </c>
      <c r="B34" s="35">
        <f>$B$30+$B$31</f>
        <v>6904.6033202408344</v>
      </c>
    </row>
    <row r="35" spans="1:9">
      <c r="I35" s="89"/>
    </row>
    <row r="36" spans="1:9">
      <c r="A36" s="87" t="s">
        <v>77</v>
      </c>
    </row>
    <row r="37" spans="1:9">
      <c r="A37" s="84" t="s">
        <v>78</v>
      </c>
      <c r="B37" s="91">
        <f>'Benefit Calculations'!K37</f>
        <v>1.6914842941418868</v>
      </c>
    </row>
    <row r="38" spans="1:9">
      <c r="A38" s="84" t="s">
        <v>79</v>
      </c>
      <c r="B38" s="91">
        <f>'Benefit Calculations'!O37</f>
        <v>-1.8982288233366966</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5.1847200840699999E-2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1.1657300405199999E-2</v>
      </c>
      <c r="F4" s="54">
        <v>2018</v>
      </c>
      <c r="G4" s="63">
        <f>'Inputs &amp; Outputs'!B22</f>
        <v>79483</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5.11665008962E-2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1.24212000519E-2</v>
      </c>
      <c r="F5" s="54">
        <f t="shared" ref="F5:F36" si="2">F4+1</f>
        <v>2019</v>
      </c>
      <c r="G5" s="63">
        <f>G4+G4*H5</f>
        <v>81978.415781892138</v>
      </c>
      <c r="H5" s="62">
        <f>$C$9</f>
        <v>3.1395591282313617E-2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84552.176617751989</v>
      </c>
      <c r="H6" s="62">
        <f t="shared" ref="H6:H11" si="7">$C$9</f>
        <v>3.1395591282313617E-2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87206.742196872918</v>
      </c>
      <c r="H7" s="62">
        <f t="shared" si="7"/>
        <v>3.1395591282313617E-2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89944.649431948026</v>
      </c>
      <c r="H8" s="62">
        <f t="shared" si="7"/>
        <v>3.1395591282313617E-2</v>
      </c>
      <c r="I8" s="54">
        <f>IF(AND(F8&gt;='Inputs &amp; Outputs'!B$13,F8&lt;'Inputs &amp; Outputs'!B$13+'Inputs &amp; Outputs'!B$19),1,0)</f>
        <v>1</v>
      </c>
      <c r="J8" s="55">
        <f>I8*'Inputs &amp; Outputs'!B$16*'Benefit Calculations'!G8*('Benefit Calculations'!C$4-'Benefit Calculations'!C$5)</f>
        <v>257.1463350808753</v>
      </c>
      <c r="K8" s="71">
        <f t="shared" si="3"/>
        <v>7.3698441684407548E-2</v>
      </c>
      <c r="L8" s="56">
        <f>K8*'Assumed Values'!$C$8</f>
        <v>553.32790016653189</v>
      </c>
      <c r="M8" s="57">
        <f t="shared" si="0"/>
        <v>422.13120572935821</v>
      </c>
      <c r="N8" s="55">
        <f>I8*'Inputs &amp; Outputs'!B$16*'Benefit Calculations'!G8*('Benefit Calculations'!D$4-'Benefit Calculations'!D$5)</f>
        <v>-288.57648087920631</v>
      </c>
      <c r="O8" s="71">
        <f t="shared" si="4"/>
        <v>-8.2706358388809381E-2</v>
      </c>
      <c r="P8" s="56">
        <f>ABS(O8*'Assumed Values'!$C$7)</f>
        <v>157.55561273068187</v>
      </c>
      <c r="Q8" s="57">
        <f t="shared" si="1"/>
        <v>120.19842258345132</v>
      </c>
      <c r="T8" s="68">
        <f t="shared" si="5"/>
        <v>6.6858047121027567E-2</v>
      </c>
      <c r="U8" s="69">
        <f>T8*'Assumed Values'!$D$8</f>
        <v>0</v>
      </c>
    </row>
    <row r="9" spans="2:21">
      <c r="B9" s="15" t="s">
        <v>98</v>
      </c>
      <c r="C9" s="53">
        <f>('Inputs &amp; Outputs'!B23/'Inputs &amp; Outputs'!B22)^(1/(2025-2018))-1</f>
        <v>3.1395591282313617E-2</v>
      </c>
      <c r="F9" s="54">
        <f t="shared" si="2"/>
        <v>2023</v>
      </c>
      <c r="G9" s="63">
        <f t="shared" si="6"/>
        <v>92768.514883544442</v>
      </c>
      <c r="H9" s="62">
        <f t="shared" si="7"/>
        <v>3.1395591282313617E-2</v>
      </c>
      <c r="I9" s="54">
        <f>IF(AND(F9&gt;='Inputs &amp; Outputs'!B$13,F9&lt;'Inputs &amp; Outputs'!B$13+'Inputs &amp; Outputs'!B$19),1,0)</f>
        <v>1</v>
      </c>
      <c r="J9" s="55">
        <f>I9*'Inputs &amp; Outputs'!B$16*'Benefit Calculations'!G9*('Benefit Calculations'!C$4-'Benefit Calculations'!C$5)</f>
        <v>265.21959631681932</v>
      </c>
      <c r="K9" s="71">
        <f t="shared" si="3"/>
        <v>7.6012247837674629E-2</v>
      </c>
      <c r="L9" s="56">
        <f>K9*'Assumed Values'!$C$8</f>
        <v>570.69995676526116</v>
      </c>
      <c r="M9" s="57">
        <f t="shared" si="0"/>
        <v>406.90118180555828</v>
      </c>
      <c r="N9" s="55">
        <f>I9*'Inputs &amp; Outputs'!B$16*'Benefit Calculations'!G9*('Benefit Calculations'!D$4-'Benefit Calculations'!D$5)</f>
        <v>-297.63651012657823</v>
      </c>
      <c r="O9" s="71">
        <f t="shared" si="4"/>
        <v>-8.5302973413232966E-2</v>
      </c>
      <c r="P9" s="56">
        <f>ABS(O9*'Assumed Values'!$C$7)</f>
        <v>162.50216435220881</v>
      </c>
      <c r="Q9" s="57">
        <f t="shared" si="1"/>
        <v>115.86179731930852</v>
      </c>
      <c r="T9" s="68">
        <f t="shared" si="5"/>
        <v>6.8957095042373018E-2</v>
      </c>
      <c r="U9" s="69">
        <f>T9*'Assumed Values'!$D$8</f>
        <v>0</v>
      </c>
    </row>
    <row r="10" spans="2:21">
      <c r="B10" s="15" t="s">
        <v>99</v>
      </c>
      <c r="C10" s="53">
        <f>('Inputs &amp; Outputs'!B24/'Inputs &amp; Outputs'!B23)^(1/(2045-2020))-1</f>
        <v>7.7612109365978732E-3</v>
      </c>
      <c r="F10" s="54">
        <f t="shared" si="2"/>
        <v>2024</v>
      </c>
      <c r="G10" s="63">
        <f t="shared" si="6"/>
        <v>95681.037260695433</v>
      </c>
      <c r="H10" s="62">
        <f t="shared" si="7"/>
        <v>3.1395591282313617E-2</v>
      </c>
      <c r="I10" s="54">
        <f>IF(AND(F10&gt;='Inputs &amp; Outputs'!B$13,F10&lt;'Inputs &amp; Outputs'!B$13+'Inputs &amp; Outputs'!B$19),1,0)</f>
        <v>1</v>
      </c>
      <c r="J10" s="55">
        <f>I10*'Inputs &amp; Outputs'!B$16*'Benefit Calculations'!G10*('Benefit Calculations'!C$4-'Benefit Calculations'!C$5)</f>
        <v>273.54632236284243</v>
      </c>
      <c r="K10" s="71">
        <f t="shared" si="3"/>
        <v>7.8398697303236189E-2</v>
      </c>
      <c r="L10" s="56">
        <f>K10*'Assumed Values'!$C$8</f>
        <v>588.61741935269731</v>
      </c>
      <c r="M10" s="57">
        <f t="shared" si="0"/>
        <v>392.22064018861306</v>
      </c>
      <c r="N10" s="55">
        <f>I10*'Inputs &amp; Outputs'!B$16*'Benefit Calculations'!G10*('Benefit Calculations'!D$4-'Benefit Calculations'!D$5)</f>
        <v>-306.98098434920649</v>
      </c>
      <c r="O10" s="71">
        <f t="shared" si="4"/>
        <v>-8.7981110701680909E-2</v>
      </c>
      <c r="P10" s="56">
        <f>ABS(O10*'Assumed Values'!$C$7)</f>
        <v>167.60401588670214</v>
      </c>
      <c r="Q10" s="57">
        <f t="shared" si="1"/>
        <v>111.6816326665232</v>
      </c>
      <c r="T10" s="68">
        <f t="shared" si="5"/>
        <v>7.1122043814339037E-2</v>
      </c>
      <c r="U10" s="69">
        <f>T10*'Assumed Values'!$D$8</f>
        <v>0</v>
      </c>
    </row>
    <row r="11" spans="2:21">
      <c r="B11" s="15" t="s">
        <v>100</v>
      </c>
      <c r="C11" s="53">
        <f>('Inputs &amp; Outputs'!B24/'Inputs &amp; Outputs'!B22)^(1/(2045-2018))-1</f>
        <v>1.5288693943341869E-2</v>
      </c>
      <c r="F11" s="54">
        <f t="shared" si="2"/>
        <v>2025</v>
      </c>
      <c r="G11" s="63">
        <f>'Inputs &amp; Outputs'!$B$23</f>
        <v>98685</v>
      </c>
      <c r="H11" s="62">
        <f t="shared" si="7"/>
        <v>3.1395591282313617E-2</v>
      </c>
      <c r="I11" s="54">
        <f>IF(AND(F11&gt;='Inputs &amp; Outputs'!B$13,F11&lt;'Inputs &amp; Outputs'!B$13+'Inputs &amp; Outputs'!B$19),1,0)</f>
        <v>1</v>
      </c>
      <c r="J11" s="55">
        <f>I11*'Inputs &amp; Outputs'!B$16*'Benefit Calculations'!G11*('Benefit Calculations'!C$4-'Benefit Calculations'!C$5)</f>
        <v>282.13447089652607</v>
      </c>
      <c r="K11" s="71">
        <f t="shared" si="3"/>
        <v>8.0860070760834388E-2</v>
      </c>
      <c r="L11" s="56">
        <f>K11*'Assumed Values'!$C$8</f>
        <v>607.09741127234463</v>
      </c>
      <c r="M11" s="57">
        <f t="shared" si="0"/>
        <v>378.06975616865606</v>
      </c>
      <c r="N11" s="55">
        <f>I11*'Inputs &amp; Outputs'!B$16*'Benefit Calculations'!G11*('Benefit Calculations'!D$4-'Benefit Calculations'!D$5)</f>
        <v>-316.61883386527632</v>
      </c>
      <c r="O11" s="71">
        <f t="shared" si="4"/>
        <v>-9.0743329693834821E-2</v>
      </c>
      <c r="P11" s="56">
        <f>ABS(O11*'Assumed Values'!$C$7)</f>
        <v>172.86604306675534</v>
      </c>
      <c r="Q11" s="57">
        <f t="shared" si="1"/>
        <v>107.65228370043249</v>
      </c>
      <c r="T11" s="68">
        <f t="shared" si="5"/>
        <v>7.3354962433096776E-2</v>
      </c>
      <c r="U11" s="69">
        <f>T11*'Assumed Values'!$D$8</f>
        <v>0</v>
      </c>
    </row>
    <row r="12" spans="2:21">
      <c r="C12" s="38"/>
      <c r="F12" s="54">
        <f t="shared" si="2"/>
        <v>2026</v>
      </c>
      <c r="G12" s="63">
        <f t="shared" si="6"/>
        <v>99450.915101278166</v>
      </c>
      <c r="H12" s="62">
        <f>$C$10</f>
        <v>7.7612109365978732E-3</v>
      </c>
      <c r="I12" s="54">
        <f>IF(AND(F12&gt;='Inputs &amp; Outputs'!B$13,F12&lt;'Inputs &amp; Outputs'!B$13+'Inputs &amp; Outputs'!B$19),1,0)</f>
        <v>1</v>
      </c>
      <c r="J12" s="55">
        <f>I12*'Inputs &amp; Outputs'!B$16*'Benefit Calculations'!G12*('Benefit Calculations'!C$4-'Benefit Calculations'!C$5)</f>
        <v>284.32417603763946</v>
      </c>
      <c r="K12" s="71">
        <f t="shared" si="3"/>
        <v>8.1487642826357454E-2</v>
      </c>
      <c r="L12" s="56">
        <f>K12*'Assumed Values'!$C$8</f>
        <v>611.80922234029174</v>
      </c>
      <c r="M12" s="57">
        <f t="shared" si="0"/>
        <v>356.0785376589057</v>
      </c>
      <c r="N12" s="55">
        <f>I12*'Inputs &amp; Outputs'!B$16*'Benefit Calculations'!G12*('Benefit Calculations'!D$4-'Benefit Calculations'!D$5)</f>
        <v>-319.07617942140439</v>
      </c>
      <c r="O12" s="71">
        <f t="shared" si="4"/>
        <v>-9.144760781667792E-2</v>
      </c>
      <c r="P12" s="56">
        <f>ABS(O12*'Assumed Values'!$C$7)</f>
        <v>174.20769289077143</v>
      </c>
      <c r="Q12" s="57">
        <f t="shared" si="1"/>
        <v>101.3904633476991</v>
      </c>
      <c r="T12" s="68">
        <f t="shared" si="5"/>
        <v>7.3924285769786269E-2</v>
      </c>
      <c r="U12" s="69">
        <f>T12*'Assumed Values'!$D$8</f>
        <v>0</v>
      </c>
    </row>
    <row r="13" spans="2:21">
      <c r="C13" s="38"/>
      <c r="F13" s="54">
        <f t="shared" si="2"/>
        <v>2027</v>
      </c>
      <c r="G13" s="63">
        <f t="shared" si="6"/>
        <v>100222.77463121687</v>
      </c>
      <c r="H13" s="62">
        <f t="shared" ref="H13:H36" si="8">$C$10</f>
        <v>7.7612109365978732E-3</v>
      </c>
      <c r="I13" s="54">
        <f>IF(AND(F13&gt;='Inputs &amp; Outputs'!B$13,F13&lt;'Inputs &amp; Outputs'!B$13+'Inputs &amp; Outputs'!B$19),1,0)</f>
        <v>1</v>
      </c>
      <c r="J13" s="55">
        <f>I13*'Inputs &amp; Outputs'!B$16*'Benefit Calculations'!G13*('Benefit Calculations'!C$4-'Benefit Calculations'!C$5)</f>
        <v>286.53087594224195</v>
      </c>
      <c r="K13" s="71">
        <f t="shared" si="3"/>
        <v>8.2120085611058963E-2</v>
      </c>
      <c r="L13" s="56">
        <f>K13*'Assumed Values'!$C$8</f>
        <v>616.55760276783064</v>
      </c>
      <c r="M13" s="57">
        <f t="shared" si="0"/>
        <v>335.36648439221659</v>
      </c>
      <c r="N13" s="55">
        <f>I13*'Inputs &amp; Outputs'!B$16*'Benefit Calculations'!G13*('Benefit Calculations'!D$4-'Benefit Calculations'!D$5)</f>
        <v>-321.55259695473768</v>
      </c>
      <c r="O13" s="71">
        <f t="shared" si="4"/>
        <v>-9.2157351990590441E-2</v>
      </c>
      <c r="P13" s="56">
        <f>ABS(O13*'Assumed Values'!$C$7)</f>
        <v>175.55975554207478</v>
      </c>
      <c r="Q13" s="57">
        <f t="shared" si="1"/>
        <v>95.492874879158862</v>
      </c>
      <c r="T13" s="68">
        <f t="shared" si="5"/>
        <v>7.4498027744982903E-2</v>
      </c>
      <c r="U13" s="69">
        <f>T13*'Assumed Values'!$D$8</f>
        <v>0</v>
      </c>
    </row>
    <row r="14" spans="2:21">
      <c r="C14" s="38"/>
      <c r="F14" s="54">
        <f t="shared" si="2"/>
        <v>2028</v>
      </c>
      <c r="G14" s="63">
        <f t="shared" si="6"/>
        <v>101000.62472578086</v>
      </c>
      <c r="H14" s="62">
        <f t="shared" si="8"/>
        <v>7.7612109365978732E-3</v>
      </c>
      <c r="I14" s="54">
        <f>IF(AND(F14&gt;='Inputs &amp; Outputs'!B$13,F14&lt;'Inputs &amp; Outputs'!B$13+'Inputs &amp; Outputs'!B$19),1,0)</f>
        <v>1</v>
      </c>
      <c r="J14" s="55">
        <f>I14*'Inputs &amp; Outputs'!B$16*'Benefit Calculations'!G14*('Benefit Calculations'!C$4-'Benefit Calculations'!C$5)</f>
        <v>288.75470251027787</v>
      </c>
      <c r="K14" s="71">
        <f t="shared" si="3"/>
        <v>8.2757436917617874E-2</v>
      </c>
      <c r="L14" s="56">
        <f>K14*'Assumed Values'!$C$8</f>
        <v>621.34283637747501</v>
      </c>
      <c r="M14" s="57">
        <f t="shared" si="0"/>
        <v>315.85919104546718</v>
      </c>
      <c r="N14" s="55">
        <f>I14*'Inputs &amp; Outputs'!B$16*'Benefit Calculations'!G14*('Benefit Calculations'!D$4-'Benefit Calculations'!D$5)</f>
        <v>-324.04823448691423</v>
      </c>
      <c r="O14" s="71">
        <f t="shared" si="4"/>
        <v>-9.2872604638747705E-2</v>
      </c>
      <c r="P14" s="56">
        <f>ABS(O14*'Assumed Values'!$C$7)</f>
        <v>176.92231183681437</v>
      </c>
      <c r="Q14" s="57">
        <f t="shared" si="1"/>
        <v>89.938331985082385</v>
      </c>
      <c r="T14" s="68">
        <f t="shared" si="5"/>
        <v>7.5076222652672248E-2</v>
      </c>
      <c r="U14" s="69">
        <f>T14*'Assumed Values'!$D$8</f>
        <v>0</v>
      </c>
    </row>
    <row r="15" spans="2:21">
      <c r="C15" s="1"/>
      <c r="F15" s="54">
        <f t="shared" si="2"/>
        <v>2029</v>
      </c>
      <c r="G15" s="63">
        <f t="shared" si="6"/>
        <v>101784.5118790058</v>
      </c>
      <c r="H15" s="62">
        <f t="shared" si="8"/>
        <v>7.7612109365978732E-3</v>
      </c>
      <c r="I15" s="54">
        <f>IF(AND(F15&gt;='Inputs &amp; Outputs'!B$13,F15&lt;'Inputs &amp; Outputs'!B$13+'Inputs &amp; Outputs'!B$19),1,0)</f>
        <v>1</v>
      </c>
      <c r="J15" s="55">
        <f>I15*'Inputs &amp; Outputs'!B$16*'Benefit Calculations'!G15*('Benefit Calculations'!C$4-'Benefit Calculations'!C$5)</f>
        <v>290.99578866539468</v>
      </c>
      <c r="K15" s="71">
        <f t="shared" si="3"/>
        <v>8.3399734842107692E-2</v>
      </c>
      <c r="L15" s="56">
        <f>K15*'Assumed Values'!$C$8</f>
        <v>626.16520919454456</v>
      </c>
      <c r="M15" s="57">
        <f t="shared" si="0"/>
        <v>297.48658023685437</v>
      </c>
      <c r="N15" s="55">
        <f>I15*'Inputs &amp; Outputs'!B$16*'Benefit Calculations'!G15*('Benefit Calculations'!D$4-'Benefit Calculations'!D$5)</f>
        <v>-326.56324118839927</v>
      </c>
      <c r="O15" s="71">
        <f t="shared" si="4"/>
        <v>-9.3593408513580265E-2</v>
      </c>
      <c r="P15" s="56">
        <f>ABS(O15*'Assumed Values'!$C$7)</f>
        <v>178.29544321837039</v>
      </c>
      <c r="Q15" s="57">
        <f t="shared" si="1"/>
        <v>84.706880701779767</v>
      </c>
      <c r="T15" s="68">
        <f t="shared" si="5"/>
        <v>7.5658905053002615E-2</v>
      </c>
      <c r="U15" s="69">
        <f>T15*'Assumed Values'!$D$8</f>
        <v>0</v>
      </c>
    </row>
    <row r="16" spans="2:21">
      <c r="C16" s="1"/>
      <c r="F16" s="54">
        <f t="shared" si="2"/>
        <v>2030</v>
      </c>
      <c r="G16" s="63">
        <f t="shared" si="6"/>
        <v>102574.48294577742</v>
      </c>
      <c r="H16" s="62">
        <f t="shared" si="8"/>
        <v>7.7612109365978732E-3</v>
      </c>
      <c r="I16" s="54">
        <f>IF(AND(F16&gt;='Inputs &amp; Outputs'!B$13,F16&lt;'Inputs &amp; Outputs'!B$13+'Inputs &amp; Outputs'!B$19),1,0)</f>
        <v>1</v>
      </c>
      <c r="J16" s="55">
        <f>I16*'Inputs &amp; Outputs'!B$16*'Benefit Calculations'!G16*('Benefit Calculations'!C$4-'Benefit Calculations'!C$5)</f>
        <v>293.25426836288847</v>
      </c>
      <c r="K16" s="71">
        <f t="shared" si="3"/>
        <v>8.4047017776273616E-2</v>
      </c>
      <c r="L16" s="56">
        <f>K16*'Assumed Values'!$C$8</f>
        <v>631.02500946426233</v>
      </c>
      <c r="M16" s="57">
        <f t="shared" si="0"/>
        <v>280.18265078213062</v>
      </c>
      <c r="N16" s="55">
        <f>I16*'Inputs &amp; Outputs'!B$16*'Benefit Calculations'!G16*('Benefit Calculations'!D$4-'Benefit Calculations'!D$5)</f>
        <v>-329.09776738740152</v>
      </c>
      <c r="O16" s="71">
        <f t="shared" si="4"/>
        <v>-9.431980669932935E-2</v>
      </c>
      <c r="P16" s="56">
        <f>ABS(O16*'Assumed Values'!$C$7)</f>
        <v>179.6792317622224</v>
      </c>
      <c r="Q16" s="57">
        <f t="shared" si="1"/>
        <v>79.779727729614521</v>
      </c>
      <c r="T16" s="68">
        <f t="shared" si="5"/>
        <v>7.6246109774351006E-2</v>
      </c>
      <c r="U16" s="69">
        <f>T16*'Assumed Values'!$D$8</f>
        <v>0</v>
      </c>
    </row>
    <row r="17" spans="3:21">
      <c r="C17" s="1"/>
      <c r="F17" s="54">
        <f t="shared" si="2"/>
        <v>2031</v>
      </c>
      <c r="G17" s="63">
        <f t="shared" si="6"/>
        <v>103370.58514463206</v>
      </c>
      <c r="H17" s="62">
        <f t="shared" si="8"/>
        <v>7.7612109365978732E-3</v>
      </c>
      <c r="I17" s="54">
        <f>IF(AND(F17&gt;='Inputs &amp; Outputs'!B$13,F17&lt;'Inputs &amp; Outputs'!B$13+'Inputs &amp; Outputs'!B$19),1,0)</f>
        <v>1</v>
      </c>
      <c r="J17" s="55">
        <f>I17*'Inputs &amp; Outputs'!B$16*'Benefit Calculations'!G17*('Benefit Calculations'!C$4-'Benefit Calculations'!C$5)</f>
        <v>295.53027659771055</v>
      </c>
      <c r="K17" s="71">
        <f t="shared" si="3"/>
        <v>8.4699324409827276E-2</v>
      </c>
      <c r="L17" s="56">
        <f>K17*'Assumed Values'!$C$8</f>
        <v>635.92252766898321</v>
      </c>
      <c r="M17" s="57">
        <f t="shared" si="0"/>
        <v>263.8852405940429</v>
      </c>
      <c r="N17" s="55">
        <f>I17*'Inputs &amp; Outputs'!B$16*'Benefit Calculations'!G17*('Benefit Calculations'!D$4-'Benefit Calculations'!D$5)</f>
        <v>-331.65196457885861</v>
      </c>
      <c r="O17" s="71">
        <f t="shared" si="4"/>
        <v>-9.505184261462199E-2</v>
      </c>
      <c r="P17" s="56">
        <f>ABS(O17*'Assumed Values'!$C$7)</f>
        <v>181.07376018085489</v>
      </c>
      <c r="Q17" s="57">
        <f t="shared" si="1"/>
        <v>75.13917292054991</v>
      </c>
      <c r="T17" s="68">
        <f t="shared" si="5"/>
        <v>7.683787191540474E-2</v>
      </c>
      <c r="U17" s="69">
        <f>T17*'Assumed Values'!$D$8</f>
        <v>0</v>
      </c>
    </row>
    <row r="18" spans="3:21">
      <c r="F18" s="54">
        <f t="shared" si="2"/>
        <v>2032</v>
      </c>
      <c r="G18" s="63">
        <f t="shared" si="6"/>
        <v>104172.86606057909</v>
      </c>
      <c r="H18" s="62">
        <f t="shared" si="8"/>
        <v>7.7612109365978732E-3</v>
      </c>
      <c r="I18" s="54">
        <f>IF(AND(F18&gt;='Inputs &amp; Outputs'!B$13,F18&lt;'Inputs &amp; Outputs'!B$13+'Inputs &amp; Outputs'!B$19),1,0)</f>
        <v>1</v>
      </c>
      <c r="J18" s="55">
        <f>I18*'Inputs &amp; Outputs'!B$16*'Benefit Calculations'!G18*('Benefit Calculations'!C$4-'Benefit Calculations'!C$5)</f>
        <v>297.82394941253648</v>
      </c>
      <c r="K18" s="71">
        <f t="shared" si="3"/>
        <v>8.5356693732759267E-2</v>
      </c>
      <c r="L18" s="56">
        <f>K18*'Assumed Values'!$C$8</f>
        <v>640.85805654555656</v>
      </c>
      <c r="M18" s="57">
        <f t="shared" si="0"/>
        <v>248.53580337322254</v>
      </c>
      <c r="N18" s="55">
        <f>I18*'Inputs &amp; Outputs'!B$16*'Benefit Calculations'!G18*('Benefit Calculations'!D$4-'Benefit Calculations'!D$5)</f>
        <v>-334.22598543349221</v>
      </c>
      <c r="O18" s="71">
        <f t="shared" si="4"/>
        <v>-9.5789560015066375E-2</v>
      </c>
      <c r="P18" s="56">
        <f>ABS(O18*'Assumed Values'!$C$7)</f>
        <v>182.47911182870143</v>
      </c>
      <c r="Q18" s="57">
        <f t="shared" si="1"/>
        <v>70.768545692698893</v>
      </c>
      <c r="T18" s="68">
        <f t="shared" si="5"/>
        <v>7.7434226847259494E-2</v>
      </c>
      <c r="U18" s="69">
        <f>T18*'Assumed Values'!$D$8</f>
        <v>0</v>
      </c>
    </row>
    <row r="19" spans="3:21">
      <c r="F19" s="54">
        <f t="shared" si="2"/>
        <v>2033</v>
      </c>
      <c r="G19" s="63">
        <f t="shared" si="6"/>
        <v>104981.37364794521</v>
      </c>
      <c r="H19" s="62">
        <f t="shared" si="8"/>
        <v>7.7612109365978732E-3</v>
      </c>
      <c r="I19" s="54">
        <f>IF(AND(F19&gt;='Inputs &amp; Outputs'!B$13,F19&lt;'Inputs &amp; Outputs'!B$13+'Inputs &amp; Outputs'!B$19),1,0)</f>
        <v>1</v>
      </c>
      <c r="J19" s="55">
        <f>I19*'Inputs &amp; Outputs'!B$16*'Benefit Calculations'!G19*('Benefit Calculations'!C$4-'Benefit Calculations'!C$5)</f>
        <v>300.13542390589782</v>
      </c>
      <c r="K19" s="71">
        <f t="shared" si="3"/>
        <v>8.6019165037669792E-2</v>
      </c>
      <c r="L19" s="56">
        <f>K19*'Assumed Values'!$C$8</f>
        <v>645.83189110282478</v>
      </c>
      <c r="M19" s="57">
        <f t="shared" si="0"/>
        <v>234.07919828831672</v>
      </c>
      <c r="N19" s="55">
        <f>I19*'Inputs &amp; Outputs'!B$16*'Benefit Calculations'!G19*('Benefit Calculations'!D$4-'Benefit Calculations'!D$5)</f>
        <v>-336.81998380693381</v>
      </c>
      <c r="O19" s="71">
        <f t="shared" si="4"/>
        <v>-9.6533002995867201E-2</v>
      </c>
      <c r="P19" s="56">
        <f>ABS(O19*'Assumed Values'!$C$7)</f>
        <v>183.89537070712703</v>
      </c>
      <c r="Q19" s="57">
        <f t="shared" si="1"/>
        <v>66.652145143454376</v>
      </c>
      <c r="T19" s="68">
        <f t="shared" si="5"/>
        <v>7.8035210215533432E-2</v>
      </c>
      <c r="U19" s="69">
        <f>T19*'Assumed Values'!$D$8</f>
        <v>0</v>
      </c>
    </row>
    <row r="20" spans="3:21">
      <c r="F20" s="54">
        <f t="shared" si="2"/>
        <v>2034</v>
      </c>
      <c r="G20" s="63">
        <f t="shared" si="6"/>
        <v>105796.1562332407</v>
      </c>
      <c r="H20" s="62">
        <f t="shared" si="8"/>
        <v>7.7612109365978732E-3</v>
      </c>
      <c r="I20" s="54">
        <f>IF(AND(F20&gt;='Inputs &amp; Outputs'!B$13,F20&lt;'Inputs &amp; Outputs'!B$13+'Inputs &amp; Outputs'!B$19),1,0)</f>
        <v>1</v>
      </c>
      <c r="J20" s="55">
        <f>I20*'Inputs &amp; Outputs'!B$16*'Benefit Calculations'!G20*('Benefit Calculations'!C$4-'Benefit Calculations'!C$5)</f>
        <v>302.46483824037671</v>
      </c>
      <c r="K20" s="71">
        <f t="shared" si="3"/>
        <v>8.6686777922117167E-2</v>
      </c>
      <c r="L20" s="56">
        <f>K20*'Assumed Values'!$C$8</f>
        <v>650.84432863925565</v>
      </c>
      <c r="M20" s="57">
        <f t="shared" si="0"/>
        <v>220.46349188981503</v>
      </c>
      <c r="N20" s="55">
        <f>I20*'Inputs &amp; Outputs'!B$16*'Benefit Calculations'!G20*('Benefit Calculations'!D$4-'Benefit Calculations'!D$5)</f>
        <v>-339.43411474892093</v>
      </c>
      <c r="O20" s="71">
        <f t="shared" si="4"/>
        <v>-9.7282215994461366E-2</v>
      </c>
      <c r="P20" s="56">
        <f>ABS(O20*'Assumed Values'!$C$7)</f>
        <v>185.3226214694489</v>
      </c>
      <c r="Q20" s="57">
        <f t="shared" si="1"/>
        <v>62.775183646064924</v>
      </c>
      <c r="T20" s="68">
        <f t="shared" si="5"/>
        <v>7.8640857942497935E-2</v>
      </c>
      <c r="U20" s="69">
        <f>T20*'Assumed Values'!$D$8</f>
        <v>0</v>
      </c>
    </row>
    <row r="21" spans="3:21">
      <c r="F21" s="54">
        <f t="shared" si="2"/>
        <v>2035</v>
      </c>
      <c r="G21" s="63">
        <f t="shared" si="6"/>
        <v>106617.26251804816</v>
      </c>
      <c r="H21" s="62">
        <f t="shared" si="8"/>
        <v>7.7612109365978732E-3</v>
      </c>
      <c r="I21" s="54">
        <f>IF(AND(F21&gt;='Inputs &amp; Outputs'!B$13,F21&lt;'Inputs &amp; Outputs'!B$13+'Inputs &amp; Outputs'!B$19),1,0)</f>
        <v>1</v>
      </c>
      <c r="J21" s="55">
        <f>I21*'Inputs &amp; Outputs'!B$16*'Benefit Calculations'!G21*('Benefit Calculations'!C$4-'Benefit Calculations'!C$5)</f>
        <v>304.81233165086422</v>
      </c>
      <c r="K21" s="71">
        <f t="shared" si="3"/>
        <v>8.7359572290984733E-2</v>
      </c>
      <c r="L21" s="56">
        <f>K21*'Assumed Values'!$C$8</f>
        <v>655.89566876071342</v>
      </c>
      <c r="M21" s="57">
        <f t="shared" si="0"/>
        <v>207.63977154597274</v>
      </c>
      <c r="N21" s="55">
        <f>I21*'Inputs &amp; Outputs'!B$16*'Benefit Calculations'!G21*('Benefit Calculations'!D$4-'Benefit Calculations'!D$5)</f>
        <v>-342.06853451256467</v>
      </c>
      <c r="O21" s="71">
        <f t="shared" si="4"/>
        <v>-9.8037243793174064E-2</v>
      </c>
      <c r="P21" s="56">
        <f>ABS(O21*'Assumed Values'!$C$7)</f>
        <v>186.76094942599659</v>
      </c>
      <c r="Q21" s="57">
        <f t="shared" si="1"/>
        <v>59.123733727033375</v>
      </c>
      <c r="T21" s="68">
        <f t="shared" si="5"/>
        <v>7.9251206229224699E-2</v>
      </c>
      <c r="U21" s="69">
        <f>T21*'Assumed Values'!$D$8</f>
        <v>0</v>
      </c>
    </row>
    <row r="22" spans="3:21">
      <c r="F22" s="54">
        <f t="shared" si="2"/>
        <v>2036</v>
      </c>
      <c r="G22" s="63">
        <f t="shared" si="6"/>
        <v>107444.74158193335</v>
      </c>
      <c r="H22" s="62">
        <f t="shared" si="8"/>
        <v>7.7612109365978732E-3</v>
      </c>
      <c r="I22" s="54">
        <f>IF(AND(F22&gt;='Inputs &amp; Outputs'!B$13,F22&lt;'Inputs &amp; Outputs'!B$13+'Inputs &amp; Outputs'!B$19),1,0)</f>
        <v>1</v>
      </c>
      <c r="J22" s="55">
        <f>I22*'Inputs &amp; Outputs'!B$16*'Benefit Calculations'!G22*('Benefit Calculations'!C$4-'Benefit Calculations'!C$5)</f>
        <v>307.17804445288277</v>
      </c>
      <c r="K22" s="71">
        <f t="shared" si="3"/>
        <v>8.8037588358866034E-2</v>
      </c>
      <c r="L22" s="56">
        <f>K22*'Assumed Values'!$C$8</f>
        <v>660.9862133983662</v>
      </c>
      <c r="M22" s="57">
        <f t="shared" si="0"/>
        <v>195.56196973062433</v>
      </c>
      <c r="N22" s="55">
        <f>I22*'Inputs &amp; Outputs'!B$16*'Benefit Calculations'!G22*('Benefit Calculations'!D$4-'Benefit Calculations'!D$5)</f>
        <v>-344.72340056368955</v>
      </c>
      <c r="O22" s="71">
        <f t="shared" si="4"/>
        <v>-9.8798131521895538E-2</v>
      </c>
      <c r="P22" s="56">
        <f>ABS(O22*'Assumed Values'!$C$7)</f>
        <v>188.210440549211</v>
      </c>
      <c r="Q22" s="57">
        <f t="shared" si="1"/>
        <v>55.684678033502912</v>
      </c>
      <c r="T22" s="68">
        <f t="shared" si="5"/>
        <v>7.9866291557749519E-2</v>
      </c>
      <c r="U22" s="69">
        <f>T22*'Assumed Values'!$D$8</f>
        <v>0</v>
      </c>
    </row>
    <row r="23" spans="3:21">
      <c r="F23" s="54">
        <f t="shared" si="2"/>
        <v>2037</v>
      </c>
      <c r="G23" s="63">
        <f t="shared" si="6"/>
        <v>108278.64288537898</v>
      </c>
      <c r="H23" s="62">
        <f t="shared" si="8"/>
        <v>7.7612109365978732E-3</v>
      </c>
      <c r="I23" s="54">
        <f>IF(AND(F23&gt;='Inputs &amp; Outputs'!B$13,F23&lt;'Inputs &amp; Outputs'!B$13+'Inputs &amp; Outputs'!B$19),1,0)</f>
        <v>1</v>
      </c>
      <c r="J23" s="55">
        <f>I23*'Inputs &amp; Outputs'!B$16*'Benefit Calculations'!G23*('Benefit Calculations'!C$4-'Benefit Calculations'!C$5)</f>
        <v>309.56211805097325</v>
      </c>
      <c r="K23" s="71">
        <f t="shared" si="3"/>
        <v>8.8720866652468561E-2</v>
      </c>
      <c r="L23" s="56">
        <f>K23*'Assumed Values'!$C$8</f>
        <v>666.11626682673398</v>
      </c>
      <c r="M23" s="57">
        <f t="shared" si="0"/>
        <v>184.18669853166378</v>
      </c>
      <c r="N23" s="55">
        <f>I23*'Inputs &amp; Outputs'!B$16*'Benefit Calculations'!G23*('Benefit Calculations'!D$4-'Benefit Calculations'!D$5)</f>
        <v>-347.39887159024568</v>
      </c>
      <c r="O23" s="71">
        <f t="shared" si="4"/>
        <v>-9.9564924660778709E-2</v>
      </c>
      <c r="P23" s="56">
        <f>ABS(O23*'Assumed Values'!$C$7)</f>
        <v>189.67118147878344</v>
      </c>
      <c r="Q23" s="57">
        <f t="shared" si="1"/>
        <v>52.445662210894824</v>
      </c>
      <c r="T23" s="68">
        <f t="shared" si="5"/>
        <v>8.0486150693253045E-2</v>
      </c>
      <c r="U23" s="69">
        <f>T23*'Assumed Values'!$D$8</f>
        <v>0</v>
      </c>
    </row>
    <row r="24" spans="3:21">
      <c r="F24" s="54">
        <f t="shared" si="2"/>
        <v>2038</v>
      </c>
      <c r="G24" s="63">
        <f t="shared" si="6"/>
        <v>109119.01627274096</v>
      </c>
      <c r="H24" s="62">
        <f t="shared" si="8"/>
        <v>7.7612109365978732E-3</v>
      </c>
      <c r="I24" s="54">
        <f>IF(AND(F24&gt;='Inputs &amp; Outputs'!B$13,F24&lt;'Inputs &amp; Outputs'!B$13+'Inputs &amp; Outputs'!B$19),1,0)</f>
        <v>1</v>
      </c>
      <c r="J24" s="55">
        <f>I24*'Inputs &amp; Outputs'!B$16*'Benefit Calculations'!G24*('Benefit Calculations'!C$4-'Benefit Calculations'!C$5)</f>
        <v>311.96469494714688</v>
      </c>
      <c r="K24" s="71">
        <f t="shared" si="3"/>
        <v>8.9409448013036158E-2</v>
      </c>
      <c r="L24" s="56">
        <f>K24*'Assumed Values'!$C$8</f>
        <v>671.28613568187552</v>
      </c>
      <c r="M24" s="57">
        <f t="shared" si="0"/>
        <v>173.47309378568565</v>
      </c>
      <c r="N24" s="55">
        <f>I24*'Inputs &amp; Outputs'!B$16*'Benefit Calculations'!G24*('Benefit Calculations'!D$4-'Benefit Calculations'!D$5)</f>
        <v>-350.09510751179363</v>
      </c>
      <c r="O24" s="71">
        <f t="shared" si="4"/>
        <v>-0.10033766904295748</v>
      </c>
      <c r="P24" s="56">
        <f>ABS(O24*'Assumed Values'!$C$7)</f>
        <v>191.14325952683399</v>
      </c>
      <c r="Q24" s="57">
        <f t="shared" si="1"/>
        <v>49.39505052151695</v>
      </c>
      <c r="T24" s="68">
        <f t="shared" si="5"/>
        <v>8.1110820686258189E-2</v>
      </c>
      <c r="U24" s="69">
        <f>T24*'Assumed Values'!$D$8</f>
        <v>0</v>
      </c>
    </row>
    <row r="25" spans="3:21">
      <c r="F25" s="54">
        <f t="shared" si="2"/>
        <v>2039</v>
      </c>
      <c r="G25" s="63">
        <f t="shared" si="6"/>
        <v>109965.91197522776</v>
      </c>
      <c r="H25" s="62">
        <f t="shared" si="8"/>
        <v>7.7612109365978732E-3</v>
      </c>
      <c r="I25" s="54">
        <f>IF(AND(F25&gt;='Inputs &amp; Outputs'!B$13,F25&lt;'Inputs &amp; Outputs'!B$13+'Inputs &amp; Outputs'!B$19),1,0)</f>
        <v>1</v>
      </c>
      <c r="J25" s="55">
        <f>I25*'Inputs &amp; Outputs'!B$16*'Benefit Calculations'!G25*('Benefit Calculations'!C$4-'Benefit Calculations'!C$5)</f>
        <v>314.38591874940312</v>
      </c>
      <c r="K25" s="71">
        <f t="shared" si="3"/>
        <v>9.0103373598790101E-2</v>
      </c>
      <c r="L25" s="56">
        <f>K25*'Assumed Values'!$C$8</f>
        <v>676.4961289797161</v>
      </c>
      <c r="M25" s="57">
        <f t="shared" si="0"/>
        <v>163.38266827886031</v>
      </c>
      <c r="N25" s="55">
        <f>I25*'Inputs &amp; Outputs'!B$16*'Benefit Calculations'!G25*('Benefit Calculations'!D$4-'Benefit Calculations'!D$5)</f>
        <v>-352.81226948906362</v>
      </c>
      <c r="O25" s="71">
        <f t="shared" si="4"/>
        <v>-0.10111641085728644</v>
      </c>
      <c r="P25" s="56">
        <f>ABS(O25*'Assumed Values'!$C$7)</f>
        <v>192.62676268313066</v>
      </c>
      <c r="Q25" s="57">
        <f t="shared" si="1"/>
        <v>46.521884044708749</v>
      </c>
      <c r="T25" s="68">
        <f t="shared" si="5"/>
        <v>8.1740338874844803E-2</v>
      </c>
      <c r="U25" s="69">
        <f>T25*'Assumed Values'!$D$8</f>
        <v>0</v>
      </c>
    </row>
    <row r="26" spans="3:21">
      <c r="F26" s="54">
        <f t="shared" si="2"/>
        <v>2040</v>
      </c>
      <c r="G26" s="63">
        <f t="shared" si="6"/>
        <v>110819.38061390286</v>
      </c>
      <c r="H26" s="62">
        <f t="shared" si="8"/>
        <v>7.7612109365978732E-3</v>
      </c>
      <c r="I26" s="54">
        <f>IF(AND(F26&gt;='Inputs &amp; Outputs'!B$13,F26&lt;'Inputs &amp; Outputs'!B$13+'Inputs &amp; Outputs'!B$19),1,0)</f>
        <v>1</v>
      </c>
      <c r="J26" s="55">
        <f>I26*'Inputs &amp; Outputs'!B$16*'Benefit Calculations'!G26*('Benefit Calculations'!C$4-'Benefit Calculations'!C$5)</f>
        <v>316.82593418031337</v>
      </c>
      <c r="K26" s="71">
        <f t="shared" si="3"/>
        <v>9.080268488738942E-2</v>
      </c>
      <c r="L26" s="56">
        <f>K26*'Assumed Values'!$C$8</f>
        <v>681.74655813451977</v>
      </c>
      <c r="M26" s="57">
        <f t="shared" si="0"/>
        <v>153.87917348668859</v>
      </c>
      <c r="N26" s="55">
        <f>I26*'Inputs &amp; Outputs'!B$16*'Benefit Calculations'!G26*('Benefit Calculations'!D$4-'Benefit Calculations'!D$5)</f>
        <v>-355.55051993358802</v>
      </c>
      <c r="O26" s="71">
        <f t="shared" si="4"/>
        <v>-0.10190119665110152</v>
      </c>
      <c r="P26" s="56">
        <f>ABS(O26*'Assumed Values'!$C$7)</f>
        <v>194.12177962034841</v>
      </c>
      <c r="Q26" s="57">
        <f t="shared" si="1"/>
        <v>43.815841308362316</v>
      </c>
      <c r="T26" s="68">
        <f t="shared" si="5"/>
        <v>8.2374742886881472E-2</v>
      </c>
      <c r="U26" s="69">
        <f>T26*'Assumed Values'!$D$8</f>
        <v>0</v>
      </c>
    </row>
    <row r="27" spans="3:21">
      <c r="F27" s="54">
        <f t="shared" si="2"/>
        <v>2041</v>
      </c>
      <c r="G27" s="63">
        <f t="shared" si="6"/>
        <v>111679.47320271049</v>
      </c>
      <c r="H27" s="62">
        <f t="shared" si="8"/>
        <v>7.7612109365978732E-3</v>
      </c>
      <c r="I27" s="54">
        <f>IF(AND(F27&gt;='Inputs &amp; Outputs'!B$13,F27&lt;'Inputs &amp; Outputs'!B$13+'Inputs &amp; Outputs'!B$19),1,0)</f>
        <v>1</v>
      </c>
      <c r="J27" s="55">
        <f>I27*'Inputs &amp; Outputs'!B$16*'Benefit Calculations'!G27*('Benefit Calculations'!C$4-'Benefit Calculations'!C$5)</f>
        <v>319.28488708567141</v>
      </c>
      <c r="K27" s="71">
        <f t="shared" si="3"/>
        <v>9.150742367840986E-2</v>
      </c>
      <c r="L27" s="56">
        <f>K27*'Assumed Values'!$C$8</f>
        <v>687.03773697750125</v>
      </c>
      <c r="M27" s="57">
        <f t="shared" si="0"/>
        <v>144.92846935595148</v>
      </c>
      <c r="N27" s="55">
        <f>I27*'Inputs &amp; Outputs'!B$16*'Benefit Calculations'!G27*('Benefit Calculations'!D$4-'Benefit Calculations'!D$5)</f>
        <v>-358.31002251740966</v>
      </c>
      <c r="O27" s="71">
        <f t="shared" si="4"/>
        <v>-0.10269207333300247</v>
      </c>
      <c r="P27" s="56">
        <f>ABS(O27*'Assumed Values'!$C$7)</f>
        <v>195.62839969936971</v>
      </c>
      <c r="Q27" s="57">
        <f t="shared" si="1"/>
        <v>41.267201210393473</v>
      </c>
      <c r="T27" s="68">
        <f t="shared" si="5"/>
        <v>8.3014070642274576E-2</v>
      </c>
      <c r="U27" s="69">
        <f>T27*'Assumed Values'!$D$8</f>
        <v>0</v>
      </c>
    </row>
    <row r="28" spans="3:21">
      <c r="F28" s="54">
        <f t="shared" si="2"/>
        <v>2042</v>
      </c>
      <c r="G28" s="63">
        <f t="shared" si="6"/>
        <v>112546.24115152485</v>
      </c>
      <c r="H28" s="62">
        <f t="shared" si="8"/>
        <v>7.7612109365978732E-3</v>
      </c>
      <c r="I28" s="54">
        <f>IF(AND(F28&gt;='Inputs &amp; Outputs'!B$13,F28&lt;'Inputs &amp; Outputs'!B$13+'Inputs &amp; Outputs'!B$19),1,0)</f>
        <v>0</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113419.73626922305</v>
      </c>
      <c r="H29" s="62">
        <f t="shared" si="8"/>
        <v>7.7612109365978732E-3</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114300.01076678179</v>
      </c>
      <c r="H30" s="62">
        <f t="shared" si="8"/>
        <v>7.7612109365978732E-3</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119727</v>
      </c>
      <c r="H31" s="62">
        <f t="shared" si="8"/>
        <v>7.7612109365978732E-3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120656.22650180606</v>
      </c>
      <c r="H32" s="62">
        <f t="shared" si="8"/>
        <v>7.7612109365978732E-3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121592.66492650051</v>
      </c>
      <c r="H33" s="62">
        <f t="shared" si="8"/>
        <v>7.7612109365978732E-3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122536.37124733815</v>
      </c>
      <c r="H34" s="62">
        <f t="shared" si="8"/>
        <v>7.7612109365978732E-3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123487.40187199401</v>
      </c>
      <c r="H35" s="62">
        <f t="shared" si="8"/>
        <v>7.7612109365978732E-3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124445.81364593498</v>
      </c>
      <c r="H36" s="62">
        <f t="shared" si="8"/>
        <v>7.7612109365978732E-3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5901.8749534492827</v>
      </c>
      <c r="K37" s="55">
        <f t="shared" ref="K37:Q37" si="9">SUM(K4:K36)</f>
        <v>1.6914842941418868</v>
      </c>
      <c r="L37" s="58">
        <f t="shared" si="9"/>
        <v>12699.664080417286</v>
      </c>
      <c r="M37" s="59">
        <f t="shared" si="9"/>
        <v>5374.3118068686035</v>
      </c>
      <c r="N37" s="55">
        <f t="shared" si="9"/>
        <v>-6623.2416033456848</v>
      </c>
      <c r="O37" s="55">
        <f t="shared" si="9"/>
        <v>-1.8982288233366966</v>
      </c>
      <c r="P37" s="55">
        <f t="shared" si="9"/>
        <v>3616.1259084564072</v>
      </c>
      <c r="Q37" s="59">
        <f t="shared" si="9"/>
        <v>1530.2915133722308</v>
      </c>
      <c r="T37" s="68">
        <f>SUM(T4:T36)</f>
        <v>1.5344874878968133</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40FF7F-C83E-4803-BB6C-E173FF2D0603}"/>
</file>

<file path=customXml/itemProps2.xml><?xml version="1.0" encoding="utf-8"?>
<ds:datastoreItem xmlns:ds="http://schemas.openxmlformats.org/officeDocument/2006/customXml" ds:itemID="{95B290B3-EC04-4100-B39D-444B1C7041DE}"/>
</file>

<file path=customXml/itemProps3.xml><?xml version="1.0" encoding="utf-8"?>
<ds:datastoreItem xmlns:ds="http://schemas.openxmlformats.org/officeDocument/2006/customXml" ds:itemID="{EA36B2A9-A7BE-444F-BE6F-1F2140D46A70}"/>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2018-10-30T14:46:06Z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