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6_HW_IH610/"/>
    </mc:Choice>
  </mc:AlternateContent>
  <xr:revisionPtr revIDLastSave="28" documentId="8_{D2CFAAB5-AC70-44FE-B9C7-4DFCB5DF5E78}" xr6:coauthVersionLast="40" xr6:coauthVersionMax="40" xr10:uidLastSave="{B57CB240-1431-43EC-A6AF-8070774F3DFC}"/>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11" i="19"/>
  <c r="H10" i="19"/>
  <c r="G13" i="19"/>
  <c r="G14" i="19"/>
  <c r="G15" i="19"/>
  <c r="G16" i="19"/>
  <c r="G17" i="19"/>
  <c r="G18" i="19"/>
  <c r="G19" i="19"/>
  <c r="G20" i="19"/>
  <c r="G21" i="19"/>
  <c r="G22" i="19"/>
  <c r="G23" i="19"/>
  <c r="G24" i="19"/>
  <c r="G25" i="19"/>
  <c r="G26" i="19"/>
  <c r="G27" i="19"/>
  <c r="G28" i="19"/>
  <c r="G29" i="19"/>
  <c r="G30" i="19"/>
  <c r="G33" i="19"/>
  <c r="G34" i="19"/>
  <c r="G35" i="19"/>
  <c r="G36"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J22" i="19"/>
  <c r="I32" i="19"/>
  <c r="N32" i="19"/>
  <c r="O32" i="19"/>
  <c r="P32" i="19"/>
  <c r="Q32" i="19"/>
  <c r="I8" i="19"/>
  <c r="I26" i="19"/>
  <c r="I27" i="19"/>
  <c r="I12" i="19"/>
  <c r="I21" i="19"/>
  <c r="N21" i="19"/>
  <c r="O21" i="19"/>
  <c r="P21" i="19"/>
  <c r="Q21" i="19"/>
  <c r="I5" i="19"/>
  <c r="I6" i="19"/>
  <c r="I10" i="19"/>
  <c r="I11" i="19"/>
  <c r="I24" i="19"/>
  <c r="I7" i="19"/>
  <c r="I17" i="19"/>
  <c r="I36" i="19"/>
  <c r="N36" i="19"/>
  <c r="O36" i="19"/>
  <c r="P36" i="19"/>
  <c r="Q36" i="19"/>
  <c r="I33" i="19"/>
  <c r="I28" i="19"/>
  <c r="I15" i="19"/>
  <c r="I35" i="19"/>
  <c r="I34" i="19"/>
  <c r="I23" i="19"/>
  <c r="I13" i="19"/>
  <c r="I31" i="19"/>
  <c r="J31" i="19"/>
  <c r="I4" i="19"/>
  <c r="J4" i="19"/>
  <c r="I14" i="19"/>
  <c r="I30" i="19"/>
  <c r="I18" i="19"/>
  <c r="I19" i="19"/>
  <c r="I9" i="19"/>
  <c r="I29" i="19"/>
  <c r="J29" i="19"/>
  <c r="J25" i="19"/>
  <c r="T25" i="19"/>
  <c r="U25" i="19"/>
  <c r="N25" i="19"/>
  <c r="I16" i="19"/>
  <c r="I20" i="19"/>
  <c r="O25" i="19"/>
  <c r="P25" i="19"/>
  <c r="Q25" i="19"/>
  <c r="K25" i="19"/>
  <c r="L25" i="19"/>
  <c r="M25" i="19"/>
  <c r="J32" i="19"/>
  <c r="N27" i="19"/>
  <c r="J27" i="19"/>
  <c r="K27" i="19"/>
  <c r="L27" i="19"/>
  <c r="M27" i="19"/>
  <c r="J17" i="19"/>
  <c r="N17" i="19"/>
  <c r="J23" i="19"/>
  <c r="N23" i="19"/>
  <c r="N34" i="19"/>
  <c r="J34" i="19"/>
  <c r="K34" i="19"/>
  <c r="L34" i="19"/>
  <c r="M34" i="19"/>
  <c r="N26" i="19"/>
  <c r="J26" i="19"/>
  <c r="N18" i="19"/>
  <c r="J18" i="19"/>
  <c r="J11" i="19"/>
  <c r="N11" i="19"/>
  <c r="O11" i="19"/>
  <c r="P11" i="19"/>
  <c r="Q11" i="19"/>
  <c r="N15" i="19"/>
  <c r="J15" i="19"/>
  <c r="J12" i="19"/>
  <c r="T12" i="19"/>
  <c r="U12" i="19"/>
  <c r="N12" i="19"/>
  <c r="N24" i="19"/>
  <c r="J24" i="19"/>
  <c r="J30" i="19"/>
  <c r="N30" i="19"/>
  <c r="J16" i="19"/>
  <c r="K16" i="19"/>
  <c r="L16" i="19"/>
  <c r="M16" i="19"/>
  <c r="N16" i="19"/>
  <c r="J14" i="19"/>
  <c r="N14" i="19"/>
  <c r="N28" i="19"/>
  <c r="J28" i="19"/>
  <c r="J36" i="19"/>
  <c r="K36" i="19"/>
  <c r="L36" i="19"/>
  <c r="M36" i="19"/>
  <c r="J13" i="19"/>
  <c r="N13" i="19"/>
  <c r="N19" i="19"/>
  <c r="J19" i="19"/>
  <c r="N35" i="19"/>
  <c r="O35" i="19"/>
  <c r="P35" i="19"/>
  <c r="Q35" i="19"/>
  <c r="J35" i="19"/>
  <c r="J20" i="19"/>
  <c r="N20" i="19"/>
  <c r="N4" i="19"/>
  <c r="O4" i="19"/>
  <c r="P4" i="19"/>
  <c r="N33" i="19"/>
  <c r="J33" i="19"/>
  <c r="O17" i="19"/>
  <c r="P17" i="19"/>
  <c r="Q17" i="19"/>
  <c r="O18" i="19"/>
  <c r="P18" i="19"/>
  <c r="Q18" i="19"/>
  <c r="O20" i="19"/>
  <c r="P20" i="19"/>
  <c r="Q20" i="19"/>
  <c r="O13" i="19"/>
  <c r="P13" i="19"/>
  <c r="Q13" i="19"/>
  <c r="O14" i="19"/>
  <c r="P14" i="19"/>
  <c r="Q14" i="19"/>
  <c r="O26" i="19"/>
  <c r="P26" i="19"/>
  <c r="Q26" i="19"/>
  <c r="O19" i="19"/>
  <c r="P19" i="19"/>
  <c r="Q19" i="19"/>
  <c r="O28" i="19"/>
  <c r="P28" i="19"/>
  <c r="Q28" i="19"/>
  <c r="O12" i="19"/>
  <c r="P12" i="19"/>
  <c r="Q12" i="19"/>
  <c r="O15" i="19"/>
  <c r="P15" i="19"/>
  <c r="Q15" i="19"/>
  <c r="O34" i="19"/>
  <c r="P34" i="19"/>
  <c r="Q34" i="19"/>
  <c r="O27" i="19"/>
  <c r="P27" i="19"/>
  <c r="Q27" i="19"/>
  <c r="O33" i="19"/>
  <c r="P33" i="19"/>
  <c r="Q33" i="19"/>
  <c r="O24" i="19"/>
  <c r="P24" i="19"/>
  <c r="Q24" i="19"/>
  <c r="O16" i="19"/>
  <c r="P16" i="19"/>
  <c r="Q16" i="19"/>
  <c r="O30" i="19"/>
  <c r="P30" i="19"/>
  <c r="Q30" i="19"/>
  <c r="O23" i="19"/>
  <c r="P23" i="19"/>
  <c r="Q23" i="19"/>
  <c r="K30" i="19"/>
  <c r="L30" i="19"/>
  <c r="M30" i="19"/>
  <c r="T30" i="19"/>
  <c r="U30" i="19"/>
  <c r="K23" i="19"/>
  <c r="L23" i="19"/>
  <c r="M23" i="19"/>
  <c r="T23" i="19"/>
  <c r="U23" i="19"/>
  <c r="K28" i="19"/>
  <c r="L28" i="19"/>
  <c r="M28" i="19"/>
  <c r="T28" i="19"/>
  <c r="U28" i="19"/>
  <c r="K26" i="19"/>
  <c r="L26" i="19"/>
  <c r="M26" i="19"/>
  <c r="T26" i="19"/>
  <c r="U26" i="19"/>
  <c r="K20" i="19"/>
  <c r="L20" i="19"/>
  <c r="M20" i="19"/>
  <c r="T20" i="19"/>
  <c r="U20" i="19"/>
  <c r="K13" i="19"/>
  <c r="L13" i="19"/>
  <c r="M13" i="19"/>
  <c r="T13" i="19"/>
  <c r="U13" i="19"/>
  <c r="K14" i="19"/>
  <c r="L14" i="19"/>
  <c r="M14" i="19"/>
  <c r="T14" i="19"/>
  <c r="U14" i="19"/>
  <c r="K18" i="19"/>
  <c r="L18" i="19"/>
  <c r="M18" i="19"/>
  <c r="T18" i="19"/>
  <c r="U18" i="19"/>
  <c r="K32" i="19"/>
  <c r="L32" i="19"/>
  <c r="M32" i="19"/>
  <c r="T32" i="19"/>
  <c r="U32" i="19"/>
  <c r="K35" i="19"/>
  <c r="L35" i="19"/>
  <c r="M35" i="19"/>
  <c r="T35" i="19"/>
  <c r="U35" i="19"/>
  <c r="K11" i="19"/>
  <c r="L11" i="19"/>
  <c r="M11" i="19"/>
  <c r="T11" i="19"/>
  <c r="U11" i="19"/>
  <c r="K24" i="19"/>
  <c r="L24" i="19"/>
  <c r="M24" i="19"/>
  <c r="T24" i="19"/>
  <c r="U24" i="19"/>
  <c r="K17" i="19"/>
  <c r="L17" i="19"/>
  <c r="M17" i="19"/>
  <c r="T17" i="19"/>
  <c r="U17" i="19"/>
  <c r="K15" i="19"/>
  <c r="L15" i="19"/>
  <c r="M15" i="19"/>
  <c r="T15" i="19"/>
  <c r="U15" i="19"/>
  <c r="K33" i="19"/>
  <c r="L33" i="19"/>
  <c r="M33" i="19"/>
  <c r="T33" i="19"/>
  <c r="U33" i="19"/>
  <c r="K19" i="19"/>
  <c r="L19" i="19"/>
  <c r="M19" i="19"/>
  <c r="T19" i="19"/>
  <c r="U19" i="19"/>
  <c r="H5" i="19"/>
  <c r="G5" i="19"/>
  <c r="H7" i="19"/>
  <c r="H8" i="19"/>
  <c r="H9" i="19"/>
  <c r="K4" i="19"/>
  <c r="T4" i="19"/>
  <c r="T22" i="19"/>
  <c r="U22" i="19"/>
  <c r="K22" i="19"/>
  <c r="L22" i="19"/>
  <c r="M22" i="19"/>
  <c r="T31" i="19"/>
  <c r="U31" i="19"/>
  <c r="K31" i="19"/>
  <c r="L31" i="19"/>
  <c r="M31" i="19"/>
  <c r="Q4" i="19"/>
  <c r="T29" i="19"/>
  <c r="U29" i="19"/>
  <c r="K29" i="19"/>
  <c r="L29" i="19"/>
  <c r="M29" i="19"/>
  <c r="T34" i="19"/>
  <c r="U34" i="19"/>
  <c r="T36" i="19"/>
  <c r="U36" i="19"/>
  <c r="N29" i="19"/>
  <c r="O29" i="19"/>
  <c r="P29" i="19"/>
  <c r="Q29" i="19"/>
  <c r="K12" i="19"/>
  <c r="L12" i="19"/>
  <c r="M12" i="19"/>
  <c r="T27" i="19"/>
  <c r="U27" i="19"/>
  <c r="N31" i="19"/>
  <c r="O31" i="19"/>
  <c r="P31" i="19"/>
  <c r="Q31" i="19"/>
  <c r="T16" i="19"/>
  <c r="U16" i="19"/>
  <c r="N22" i="19"/>
  <c r="O22" i="19"/>
  <c r="P22" i="19"/>
  <c r="Q22" i="19"/>
  <c r="J21" i="19"/>
  <c r="J5" i="19"/>
  <c r="G6" i="19"/>
  <c r="N5" i="19"/>
  <c r="U4" i="19"/>
  <c r="K21" i="19"/>
  <c r="L21" i="19"/>
  <c r="M21" i="19"/>
  <c r="T21" i="19"/>
  <c r="U21" i="19"/>
  <c r="L4" i="19"/>
  <c r="O5" i="19"/>
  <c r="G7" i="19"/>
  <c r="J6" i="19"/>
  <c r="N6" i="19"/>
  <c r="O6" i="19"/>
  <c r="P6" i="19"/>
  <c r="Q6" i="19"/>
  <c r="K5" i="19"/>
  <c r="T5" i="19"/>
  <c r="M4" i="19"/>
  <c r="L5" i="19"/>
  <c r="N7" i="19"/>
  <c r="O7" i="19"/>
  <c r="P7" i="19"/>
  <c r="Q7" i="19"/>
  <c r="J7" i="19"/>
  <c r="G8" i="19"/>
  <c r="U5" i="19"/>
  <c r="K6" i="19"/>
  <c r="L6" i="19"/>
  <c r="M6" i="19"/>
  <c r="T6" i="19"/>
  <c r="U6" i="19"/>
  <c r="P5" i="19"/>
  <c r="Q5" i="19"/>
  <c r="N8" i="19"/>
  <c r="O8" i="19"/>
  <c r="G9" i="19"/>
  <c r="J8" i="19"/>
  <c r="K7" i="19"/>
  <c r="L7" i="19"/>
  <c r="M7" i="19"/>
  <c r="T7" i="19"/>
  <c r="M5" i="19"/>
  <c r="N9" i="19"/>
  <c r="O9" i="19"/>
  <c r="P9" i="19"/>
  <c r="Q9" i="19"/>
  <c r="J9" i="19"/>
  <c r="G10" i="19"/>
  <c r="K8" i="19"/>
  <c r="L8" i="19"/>
  <c r="M8" i="19"/>
  <c r="T8" i="19"/>
  <c r="U8" i="19"/>
  <c r="P8" i="19"/>
  <c r="U7" i="19"/>
  <c r="Q8" i="19"/>
  <c r="N10" i="19"/>
  <c r="J10" i="19"/>
  <c r="K9" i="19"/>
  <c r="L9" i="19"/>
  <c r="M9" i="19"/>
  <c r="T9" i="19"/>
  <c r="O10" i="19"/>
  <c r="N37" i="19"/>
  <c r="K10" i="19"/>
  <c r="L10" i="19"/>
  <c r="M10" i="19"/>
  <c r="M37" i="19"/>
  <c r="B30" i="11"/>
  <c r="T10" i="19"/>
  <c r="U10" i="19"/>
  <c r="J37" i="19"/>
  <c r="U9" i="19"/>
  <c r="T37" i="19"/>
  <c r="U37" i="19"/>
  <c r="K37" i="19"/>
  <c r="B37" i="11"/>
  <c r="L37" i="19"/>
  <c r="P10" i="19"/>
  <c r="O37" i="19"/>
  <c r="B38" i="11"/>
  <c r="Q10" i="19"/>
  <c r="Q37" i="19"/>
  <c r="B31" i="11"/>
  <c r="B34" i="11"/>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<sst xmlns="http://schemas.openxmlformats.org/spreadsheetml/2006/main" count="263" uniqueCount="131">
  <si>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</si>
  <si>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</si>
  <si>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</si>
  <si>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</si>
  <si>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</si>
  <si>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</si>
  <si>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</si>
  <si>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</si>
  <si>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</si>
  <si>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</si>
  <si>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</si>
  <si>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</si>
  <si>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</si>
  <si>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</si>
  <si>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</si>
  <si>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</si>
  <si>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</si>
  <si>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</si>
  <si>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</si>
  <si>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</si>
  <si>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</si>
  <si>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</si>
  <si>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</si>
  <si>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</si>
  <si>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</si>
  <si>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</si>
  <si>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</si>
  <si>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</si>
  <si>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</si>
  <si>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</si>
  <si>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</si>
  <si>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</si>
  <si>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</si>
  <si>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</si>
  <si>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</si>
  <si>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</si>
  <si>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</si>
  <si>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</si>
  <si>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</si>
  <si>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</si>
  <si>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</si>
  <si>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</si>
  <si>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</si>
  <si>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</si>
  <si>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</si>
  <si>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</si>
  <si>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</si>
  <si>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35 Direct Connectors</t>
  </si>
  <si>
    <t>Data entered by the sponsors</t>
  </si>
  <si>
    <t>Application ID Number:</t>
  </si>
  <si>
    <t>Data populated/calculated based on inputs</t>
  </si>
  <si>
    <t>Sponsor ID Number (CSJ, etc.):</t>
  </si>
  <si>
    <t>0271-16-111</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</si>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</sst>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xr3:uid="{51F8DEE0-4D01-5F28-A812-FC0BD7CAC4A5}">
      <selection activeCell="B18" sqref="B18"/>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2027</v>
      </c>
    </row>
    <row r="14" spans="1:5">
      <c r="A14" s="5" t="s">
        <v>59</v>
      </c>
      <c r="B14" s="5" t="s">
        <v>60</v>
      </c>
    </row>
    <row r="15" spans="1:5">
      <c r="A15" s="85" t="s">
        <v>61</v>
      </c>
      <c r="B15" s="8" t="s">
        <v>62</v>
      </c>
    </row>
    <row r="16" spans="1:5">
      <c r="A16" s="85" t="s">
        <v>63</v>
      </c>
      <c r="B16" s="8">
        <v>2</v>
      </c>
    </row>
    <row r="17" spans="1:2">
      <c r="A17" s="86" t="s">
        <v>64</v>
      </c>
      <c r="B17" s="8">
        <v>25</v>
      </c>
    </row>
    <row r="18" spans="1:2">
      <c r="A18" s="86" t="s">
        <v>65</v>
      </c>
      <c r="B18" s="8">
        <v>21</v>
      </c>
    </row>
    <row r="19" spans="1:2">
      <c r="A19" s="76" t="s">
        <v>66</v>
      </c>
      <c r="B19" s="77">
        <f>VLOOKUP(B14,'Service Life'!C6:D8,2,FALSE)</f>
        <v>20</v>
      </c>
    </row>
    <row r="21" spans="1:2">
      <c r="A21" s="81" t="s">
        <v>67</v>
      </c>
    </row>
    <row r="22" spans="1:2" ht="20.25" customHeight="1">
      <c r="A22" s="86" t="s">
        <v>68</v>
      </c>
      <c r="B22" s="95">
        <v>18724</v>
      </c>
    </row>
    <row r="23" spans="1:2" ht="30">
      <c r="A23" s="94" t="s">
        <v>69</v>
      </c>
      <c r="B23" s="96">
        <v>24447</v>
      </c>
    </row>
    <row r="24" spans="1:2" ht="30">
      <c r="A24" s="94" t="s">
        <v>70</v>
      </c>
      <c r="B24" s="96">
        <v>32242</v>
      </c>
    </row>
    <row r="27" spans="1:2" ht="18.75">
      <c r="A27" s="79" t="s">
        <v>71</v>
      </c>
      <c r="B27" s="80"/>
    </row>
    <row r="29" spans="1:2">
      <c r="A29" s="87" t="s">
        <v>72</v>
      </c>
    </row>
    <row r="30" spans="1:2">
      <c r="A30" s="84" t="s">
        <v>73</v>
      </c>
      <c r="B30" s="35">
        <f>'Benefit Calculations'!M37</f>
        <v>85.300987597673981</v>
      </c>
    </row>
    <row r="31" spans="1:2">
      <c r="A31" s="84" t="s">
        <v>74</v>
      </c>
      <c r="B31" s="35">
        <f>'Benefit Calculations'!Q37</f>
        <v>227.04915050663942</v>
      </c>
    </row>
    <row r="32" spans="1:2">
      <c r="B32" s="88"/>
    </row>
    <row r="33" spans="1:9">
      <c r="A33" s="87" t="s">
        <v>75</v>
      </c>
      <c r="B33" s="88"/>
    </row>
    <row r="34" spans="1:9">
      <c r="A34" s="84" t="s">
        <v>76</v>
      </c>
      <c r="B34" s="35">
        <f>$B$30+$B$31</f>
        <v>312.35013810431337</v>
      </c>
    </row>
    <row r="35" spans="1:9">
      <c r="I35" s="89"/>
    </row>
    <row r="36" spans="1:9">
      <c r="A36" s="87" t="s">
        <v>77</v>
      </c>
    </row>
    <row r="37" spans="1:9">
      <c r="A37" s="84" t="s">
        <v>78</v>
      </c>
      <c r="B37" s="91">
        <f>'Benefit Calculations'!K37</f>
        <v>3.7874374469902085E-2</v>
      </c>
    </row>
    <row r="38" spans="1:9">
      <c r="A38" s="84" t="s">
        <v>79</v>
      </c>
      <c r="B38" s="91">
        <f>'Benefit Calculations'!O37</f>
        <v>-0.39732013531987481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5.11665008962E-2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1.24212000519E-2</v>
      </c>
      <c r="F4" s="54">
        <v>2018</v>
      </c>
      <c r="G4" s="63">
        <f>'Inputs &amp; Outputs'!B22</f>
        <v>18724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5.1048498600699897E-2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1.36591000482E-2</v>
      </c>
      <c r="F5" s="54">
        <f t="shared" ref="F5:F36" si="2">F4+1</f>
        <v>2019</v>
      </c>
      <c r="G5" s="63">
        <f>G4+G4*H5</f>
        <v>19451.15247215511</v>
      </c>
      <c r="H5" s="62">
        <f>$C$9</f>
        <v>3.8835316820930998E-2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20206.54414094349</v>
      </c>
      <c r="H6" s="62">
        <f t="shared" ref="H6:H11" si="7">$C$9</f>
        <v>3.8835316820930998E-2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20991.271684513158</v>
      </c>
      <c r="H7" s="62">
        <f t="shared" si="7"/>
        <v>3.8835316820930998E-2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21806.474370855463</v>
      </c>
      <c r="H8" s="62">
        <f t="shared" si="7"/>
        <v>3.8835316820930998E-2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3.8835316820930998E-2</v>
      </c>
      <c r="F9" s="54">
        <f t="shared" si="2"/>
        <v>2023</v>
      </c>
      <c r="G9" s="63">
        <f t="shared" si="6"/>
        <v>22653.335711795145</v>
      </c>
      <c r="H9" s="62">
        <f t="shared" si="7"/>
        <v>3.8835316820930998E-2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1.1132002370155547E-2</v>
      </c>
      <c r="F10" s="54">
        <f t="shared" si="2"/>
        <v>2024</v>
      </c>
      <c r="G10" s="63">
        <f t="shared" si="6"/>
        <v>23533.085181213621</v>
      </c>
      <c r="H10" s="62">
        <f t="shared" si="7"/>
        <v>3.8835316820930998E-2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2.033222993966266E-2</v>
      </c>
      <c r="F11" s="54">
        <f t="shared" si="2"/>
        <v>2025</v>
      </c>
      <c r="G11" s="63">
        <f>'Inputs &amp; Outputs'!$B$23</f>
        <v>24447</v>
      </c>
      <c r="H11" s="62">
        <f t="shared" si="7"/>
        <v>3.8835316820930998E-2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24719.144061943192</v>
      </c>
      <c r="H12" s="62">
        <f>$C$10</f>
        <v>1.1132002370155547E-2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24994.317632228962</v>
      </c>
      <c r="H13" s="62">
        <f t="shared" ref="H13:H36" si="8">$C$10</f>
        <v>1.1132002370155547E-2</v>
      </c>
      <c r="I13" s="54">
        <f>IF(AND(F13&gt;='Inputs &amp; Outputs'!B$13,F13&lt;'Inputs &amp; Outputs'!B$13+'Inputs &amp; Outputs'!B$19),1,0)</f>
        <v>1</v>
      </c>
      <c r="J13" s="55">
        <f>I13*'Inputs &amp; Outputs'!B$16*'Benefit Calculations'!G13*('Benefit Calculations'!C$4-'Benefit Calculations'!C$5)</f>
        <v>5.898773710123411</v>
      </c>
      <c r="K13" s="71">
        <f t="shared" si="3"/>
        <v>1.6905954741618977E-3</v>
      </c>
      <c r="L13" s="56">
        <f>K13*'Assumed Values'!$C$8</f>
        <v>12.692990820007529</v>
      </c>
      <c r="M13" s="57">
        <f t="shared" si="0"/>
        <v>6.9041460013129292</v>
      </c>
      <c r="N13" s="55">
        <f>I13*'Inputs &amp; Outputs'!B$16*'Benefit Calculations'!G13*('Benefit Calculations'!D$4-'Benefit Calculations'!D$5)</f>
        <v>-61.880931408914499</v>
      </c>
      <c r="O13" s="71">
        <f t="shared" si="4"/>
        <v>-1.773514762861533E-2</v>
      </c>
      <c r="P13" s="56">
        <f>ABS(O13*'Assumed Values'!$C$7)</f>
        <v>33.785456232512203</v>
      </c>
      <c r="Q13" s="57">
        <f t="shared" si="1"/>
        <v>18.377049653463292</v>
      </c>
      <c r="T13" s="68">
        <f t="shared" si="5"/>
        <v>1.5336811646320869E-3</v>
      </c>
      <c r="U13" s="69">
        <f>T13*'Assumed Values'!$D$8</f>
        <v>0</v>
      </c>
    </row>
    <row r="14" spans="2:21">
      <c r="C14" s="38"/>
      <c r="F14" s="54">
        <f t="shared" si="2"/>
        <v>2028</v>
      </c>
      <c r="G14" s="63">
        <f t="shared" si="6"/>
        <v>25272.554435351354</v>
      </c>
      <c r="H14" s="62">
        <f t="shared" si="8"/>
        <v>1.1132002370155547E-2</v>
      </c>
      <c r="I14" s="54">
        <f>IF(AND(F14&gt;='Inputs &amp; Outputs'!B$13,F14&lt;'Inputs &amp; Outputs'!B$13+'Inputs &amp; Outputs'!B$19),1,0)</f>
        <v>1</v>
      </c>
      <c r="J14" s="55">
        <f>I14*'Inputs &amp; Outputs'!B$16*'Benefit Calculations'!G14*('Benefit Calculations'!C$4-'Benefit Calculations'!C$5)</f>
        <v>5.9644388730455153</v>
      </c>
      <c r="K14" s="71">
        <f t="shared" si="3"/>
        <v>1.7094151869872418E-3</v>
      </c>
      <c r="L14" s="56">
        <f>K14*'Assumed Values'!$C$8</f>
        <v>12.834289223900212</v>
      </c>
      <c r="M14" s="57">
        <f t="shared" si="0"/>
        <v>6.5243018420219094</v>
      </c>
      <c r="N14" s="55">
        <f>I14*'Inputs &amp; Outputs'!B$16*'Benefit Calculations'!G14*('Benefit Calculations'!D$4-'Benefit Calculations'!D$5)</f>
        <v>-62.569790084025968</v>
      </c>
      <c r="O14" s="71">
        <f t="shared" si="4"/>
        <v>-1.7932575334052136E-2</v>
      </c>
      <c r="P14" s="56">
        <f>ABS(O14*'Assumed Values'!$C$7)</f>
        <v>34.161556011369321</v>
      </c>
      <c r="Q14" s="57">
        <f t="shared" si="1"/>
        <v>17.366002816600108</v>
      </c>
      <c r="T14" s="68">
        <f t="shared" si="5"/>
        <v>1.5507541069918341E-3</v>
      </c>
      <c r="U14" s="69">
        <f>T14*'Assumed Values'!$D$8</f>
        <v>0</v>
      </c>
    </row>
    <row r="15" spans="2:21">
      <c r="C15" s="1"/>
      <c r="F15" s="54">
        <f t="shared" si="2"/>
        <v>2029</v>
      </c>
      <c r="G15" s="63">
        <f t="shared" si="6"/>
        <v>25553.888571225572</v>
      </c>
      <c r="H15" s="62">
        <f t="shared" si="8"/>
        <v>1.1132002370155547E-2</v>
      </c>
      <c r="I15" s="54">
        <f>IF(AND(F15&gt;='Inputs &amp; Outputs'!B$13,F15&lt;'Inputs &amp; Outputs'!B$13+'Inputs &amp; Outputs'!B$19),1,0)</f>
        <v>1</v>
      </c>
      <c r="J15" s="55">
        <f>I15*'Inputs &amp; Outputs'!B$16*'Benefit Calculations'!G15*('Benefit Calculations'!C$4-'Benefit Calculations'!C$5)</f>
        <v>6.030835020716907</v>
      </c>
      <c r="K15" s="71">
        <f t="shared" si="3"/>
        <v>1.7284444009003639E-3</v>
      </c>
      <c r="L15" s="56">
        <f>K15*'Assumed Values'!$C$8</f>
        <v>12.977160561959932</v>
      </c>
      <c r="M15" s="57">
        <f t="shared" si="0"/>
        <v>6.1653555005522502</v>
      </c>
      <c r="N15" s="55">
        <f>I15*'Inputs &amp; Outputs'!B$16*'Benefit Calculations'!G15*('Benefit Calculations'!D$4-'Benefit Calculations'!D$5)</f>
        <v>-63.266317135541485</v>
      </c>
      <c r="O15" s="71">
        <f t="shared" si="4"/>
        <v>-1.8132200805173797E-2</v>
      </c>
      <c r="P15" s="56">
        <f>ABS(O15*'Assumed Values'!$C$7)</f>
        <v>34.541842533856084</v>
      </c>
      <c r="Q15" s="57">
        <f t="shared" si="1"/>
        <v>16.41058056178937</v>
      </c>
      <c r="T15" s="68">
        <f t="shared" si="5"/>
        <v>1.5680171053863957E-3</v>
      </c>
      <c r="U15" s="69">
        <f>T15*'Assumed Values'!$D$8</f>
        <v>0</v>
      </c>
    </row>
    <row r="16" spans="2:21">
      <c r="C16" s="1"/>
      <c r="F16" s="54">
        <f t="shared" si="2"/>
        <v>2030</v>
      </c>
      <c r="G16" s="63">
        <f t="shared" si="6"/>
        <v>25838.354519367145</v>
      </c>
      <c r="H16" s="62">
        <f t="shared" si="8"/>
        <v>1.1132002370155547E-2</v>
      </c>
      <c r="I16" s="54">
        <f>IF(AND(F16&gt;='Inputs &amp; Outputs'!B$13,F16&lt;'Inputs &amp; Outputs'!B$13+'Inputs &amp; Outputs'!B$19),1,0)</f>
        <v>1</v>
      </c>
      <c r="J16" s="55">
        <f>I16*'Inputs &amp; Outputs'!B$16*'Benefit Calculations'!G16*('Benefit Calculations'!C$4-'Benefit Calculations'!C$5)</f>
        <v>6.0979702904615438</v>
      </c>
      <c r="K16" s="71">
        <f t="shared" si="3"/>
        <v>1.7476854480678685E-3</v>
      </c>
      <c r="L16" s="56">
        <f>K16*'Assumed Values'!$C$8</f>
        <v>13.121622344093558</v>
      </c>
      <c r="M16" s="57">
        <f t="shared" si="0"/>
        <v>5.8261572454179902</v>
      </c>
      <c r="N16" s="55">
        <f>I16*'Inputs &amp; Outputs'!B$16*'Benefit Calculations'!G16*('Benefit Calculations'!D$4-'Benefit Calculations'!D$5)</f>
        <v>-63.97059792784534</v>
      </c>
      <c r="O16" s="71">
        <f t="shared" si="4"/>
        <v>-1.8334048507513127E-2</v>
      </c>
      <c r="P16" s="56">
        <f>ABS(O16*'Assumed Values'!$C$7)</f>
        <v>34.926362406812508</v>
      </c>
      <c r="Q16" s="57">
        <f t="shared" si="1"/>
        <v>15.507722601400785</v>
      </c>
      <c r="T16" s="68">
        <f t="shared" si="5"/>
        <v>1.5854722755200014E-3</v>
      </c>
      <c r="U16" s="69">
        <f>T16*'Assumed Values'!$D$8</f>
        <v>0</v>
      </c>
    </row>
    <row r="17" spans="3:21">
      <c r="C17" s="1"/>
      <c r="F17" s="54">
        <f t="shared" si="2"/>
        <v>2031</v>
      </c>
      <c r="G17" s="63">
        <f t="shared" si="6"/>
        <v>26125.987143117658</v>
      </c>
      <c r="H17" s="62">
        <f t="shared" si="8"/>
        <v>1.1132002370155547E-2</v>
      </c>
      <c r="I17" s="54">
        <f>IF(AND(F17&gt;='Inputs &amp; Outputs'!B$13,F17&lt;'Inputs &amp; Outputs'!B$13+'Inputs &amp; Outputs'!B$19),1,0)</f>
        <v>1</v>
      </c>
      <c r="J17" s="55">
        <f>I17*'Inputs &amp; Outputs'!B$16*'Benefit Calculations'!G17*('Benefit Calculations'!C$4-'Benefit Calculations'!C$5)</f>
        <v>6.1658529101881001</v>
      </c>
      <c r="K17" s="71">
        <f t="shared" si="3"/>
        <v>1.7671406866180467E-3</v>
      </c>
      <c r="L17" s="56">
        <f>K17*'Assumed Values'!$C$8</f>
        <v>13.267692275128294</v>
      </c>
      <c r="M17" s="57">
        <f t="shared" si="0"/>
        <v>5.5056205997036276</v>
      </c>
      <c r="N17" s="55">
        <f>I17*'Inputs &amp; Outputs'!B$16*'Benefit Calculations'!G17*('Benefit Calculations'!D$4-'Benefit Calculations'!D$5)</f>
        <v>-64.682718775598374</v>
      </c>
      <c r="O17" s="71">
        <f t="shared" si="4"/>
        <v>-1.8538143178953307E-2</v>
      </c>
      <c r="P17" s="56">
        <f>ABS(O17*'Assumed Values'!$C$7)</f>
        <v>35.315162755906051</v>
      </c>
      <c r="Q17" s="57">
        <f t="shared" si="1"/>
        <v>14.654537015098402</v>
      </c>
      <c r="T17" s="68">
        <f t="shared" si="5"/>
        <v>1.603121756648906E-3</v>
      </c>
      <c r="U17" s="69">
        <f>T17*'Assumed Values'!$D$8</f>
        <v>0</v>
      </c>
    </row>
    <row r="18" spans="3:21">
      <c r="F18" s="54">
        <f t="shared" si="2"/>
        <v>2032</v>
      </c>
      <c r="G18" s="63">
        <f t="shared" si="6"/>
        <v>26416.821693917496</v>
      </c>
      <c r="H18" s="62">
        <f t="shared" si="8"/>
        <v>1.1132002370155547E-2</v>
      </c>
      <c r="I18" s="54">
        <f>IF(AND(F18&gt;='Inputs &amp; Outputs'!B$13,F18&lt;'Inputs &amp; Outputs'!B$13+'Inputs &amp; Outputs'!B$19),1,0)</f>
        <v>1</v>
      </c>
      <c r="J18" s="55">
        <f>I18*'Inputs &amp; Outputs'!B$16*'Benefit Calculations'!G18*('Benefit Calculations'!C$4-'Benefit Calculations'!C$5)</f>
        <v>6.2344911993983443</v>
      </c>
      <c r="K18" s="71">
        <f t="shared" si="3"/>
        <v>1.7868125009298768E-3</v>
      </c>
      <c r="L18" s="56">
        <f>K18*'Assumed Values'!$C$8</f>
        <v>13.415388256981515</v>
      </c>
      <c r="M18" s="57">
        <f t="shared" si="0"/>
        <v>5.2027188609987904</v>
      </c>
      <c r="N18" s="55">
        <f>I18*'Inputs &amp; Outputs'!B$16*'Benefit Calculations'!G18*('Benefit Calculations'!D$4-'Benefit Calculations'!D$5)</f>
        <v>-65.402766954316448</v>
      </c>
      <c r="O18" s="71">
        <f t="shared" si="4"/>
        <v>-1.8744509832759701E-2</v>
      </c>
      <c r="P18" s="56">
        <f>ABS(O18*'Assumed Values'!$C$7)</f>
        <v>35.70829123140723</v>
      </c>
      <c r="Q18" s="57">
        <f t="shared" si="1"/>
        <v>13.848290986807488</v>
      </c>
      <c r="T18" s="68">
        <f t="shared" si="5"/>
        <v>1.6209677118435696E-3</v>
      </c>
      <c r="U18" s="69">
        <f>T18*'Assumed Values'!$D$8</f>
        <v>0</v>
      </c>
    </row>
    <row r="19" spans="3:21">
      <c r="F19" s="54">
        <f t="shared" si="2"/>
        <v>2033</v>
      </c>
      <c r="G19" s="63">
        <f t="shared" si="6"/>
        <v>26710.893815626161</v>
      </c>
      <c r="H19" s="62">
        <f t="shared" si="8"/>
        <v>1.1132002370155547E-2</v>
      </c>
      <c r="I19" s="54">
        <f>IF(AND(F19&gt;='Inputs &amp; Outputs'!B$13,F19&lt;'Inputs &amp; Outputs'!B$13+'Inputs &amp; Outputs'!B$19),1,0)</f>
        <v>1</v>
      </c>
      <c r="J19" s="55">
        <f>I19*'Inputs &amp; Outputs'!B$16*'Benefit Calculations'!G19*('Benefit Calculations'!C$4-'Benefit Calculations'!C$5)</f>
        <v>6.3038935702067596</v>
      </c>
      <c r="K19" s="71">
        <f t="shared" si="3"/>
        <v>1.8067033019252515E-3</v>
      </c>
      <c r="L19" s="56">
        <f>K19*'Assumed Values'!$C$8</f>
        <v>13.564728390854789</v>
      </c>
      <c r="M19" s="57">
        <f t="shared" si="0"/>
        <v>4.9164818127950287</v>
      </c>
      <c r="N19" s="55">
        <f>I19*'Inputs &amp; Outputs'!B$16*'Benefit Calculations'!G19*('Benefit Calculations'!D$4-'Benefit Calculations'!D$5)</f>
        <v>-66.130830711066622</v>
      </c>
      <c r="O19" s="71">
        <f t="shared" si="4"/>
        <v>-1.8953173760645384E-2</v>
      </c>
      <c r="P19" s="56">
        <f>ABS(O19*'Assumed Values'!$C$7)</f>
        <v>36.105796014029458</v>
      </c>
      <c r="Q19" s="57">
        <f t="shared" si="1"/>
        <v>13.086402051303953</v>
      </c>
      <c r="T19" s="68">
        <f t="shared" si="5"/>
        <v>1.6390123282537575E-3</v>
      </c>
      <c r="U19" s="69">
        <f>T19*'Assumed Values'!$D$8</f>
        <v>0</v>
      </c>
    </row>
    <row r="20" spans="3:21">
      <c r="F20" s="54">
        <f t="shared" si="2"/>
        <v>2034</v>
      </c>
      <c r="G20" s="63">
        <f t="shared" si="6"/>
        <v>27008.239548890684</v>
      </c>
      <c r="H20" s="62">
        <f t="shared" si="8"/>
        <v>1.1132002370155547E-2</v>
      </c>
      <c r="I20" s="54">
        <f>IF(AND(F20&gt;='Inputs &amp; Outputs'!B$13,F20&lt;'Inputs &amp; Outputs'!B$13+'Inputs &amp; Outputs'!B$19),1,0)</f>
        <v>1</v>
      </c>
      <c r="J20" s="55">
        <f>I20*'Inputs &amp; Outputs'!B$16*'Benefit Calculations'!G20*('Benefit Calculations'!C$4-'Benefit Calculations'!C$5)</f>
        <v>6.3740685283715095</v>
      </c>
      <c r="K20" s="71">
        <f t="shared" si="3"/>
        <v>1.8268155273644514E-3</v>
      </c>
      <c r="L20" s="56">
        <f>K20*'Assumed Values'!$C$8</f>
        <v>13.715730979452301</v>
      </c>
      <c r="M20" s="57">
        <f t="shared" si="0"/>
        <v>4.645992616811113</v>
      </c>
      <c r="N20" s="55">
        <f>I20*'Inputs &amp; Outputs'!B$16*'Benefit Calculations'!G20*('Benefit Calculations'!D$4-'Benefit Calculations'!D$5)</f>
        <v>-66.866999275282566</v>
      </c>
      <c r="O20" s="71">
        <f t="shared" si="4"/>
        <v>-1.9164160535870854E-2</v>
      </c>
      <c r="P20" s="56">
        <f>ABS(O20*'Assumed Values'!$C$7)</f>
        <v>36.507725820833976</v>
      </c>
      <c r="Q20" s="57">
        <f t="shared" si="1"/>
        <v>12.366429822388668</v>
      </c>
      <c r="T20" s="68">
        <f t="shared" si="5"/>
        <v>1.6572578173765923E-3</v>
      </c>
      <c r="U20" s="69">
        <f>T20*'Assumed Values'!$D$8</f>
        <v>0</v>
      </c>
    </row>
    <row r="21" spans="3:21">
      <c r="F21" s="54">
        <f t="shared" si="2"/>
        <v>2035</v>
      </c>
      <c r="G21" s="63">
        <f t="shared" si="6"/>
        <v>27308.895335562665</v>
      </c>
      <c r="H21" s="62">
        <f t="shared" si="8"/>
        <v>1.1132002370155547E-2</v>
      </c>
      <c r="I21" s="54">
        <f>IF(AND(F21&gt;='Inputs &amp; Outputs'!B$13,F21&lt;'Inputs &amp; Outputs'!B$13+'Inputs &amp; Outputs'!B$19),1,0)</f>
        <v>1</v>
      </c>
      <c r="J21" s="55">
        <f>I21*'Inputs &amp; Outputs'!B$16*'Benefit Calculations'!G21*('Benefit Calculations'!C$4-'Benefit Calculations'!C$5)</f>
        <v>6.4450246743368753</v>
      </c>
      <c r="K21" s="71">
        <f t="shared" si="3"/>
        <v>1.8471516421449095E-3</v>
      </c>
      <c r="L21" s="56">
        <f>K21*'Assumed Values'!$C$8</f>
        <v>13.86841452922398</v>
      </c>
      <c r="M21" s="57">
        <f t="shared" si="0"/>
        <v>4.3903848762926909</v>
      </c>
      <c r="N21" s="55">
        <f>I21*'Inputs &amp; Outputs'!B$16*'Benefit Calculations'!G21*('Benefit Calculations'!D$4-'Benefit Calculations'!D$5)</f>
        <v>-67.611362869700201</v>
      </c>
      <c r="O21" s="71">
        <f t="shared" si="4"/>
        <v>-1.9377496016378212E-2</v>
      </c>
      <c r="P21" s="56">
        <f>ABS(O21*'Assumed Values'!$C$7)</f>
        <v>36.914129911200497</v>
      </c>
      <c r="Q21" s="57">
        <f t="shared" si="1"/>
        <v>11.686068176151274</v>
      </c>
      <c r="T21" s="68">
        <f t="shared" si="5"/>
        <v>1.6757064153275875E-3</v>
      </c>
      <c r="U21" s="69">
        <f>T21*'Assumed Values'!$D$8</f>
        <v>0</v>
      </c>
    </row>
    <row r="22" spans="3:21">
      <c r="F22" s="54">
        <f t="shared" si="2"/>
        <v>2036</v>
      </c>
      <c r="G22" s="63">
        <f t="shared" si="6"/>
        <v>27612.898023164478</v>
      </c>
      <c r="H22" s="62">
        <f t="shared" si="8"/>
        <v>1.1132002370155547E-2</v>
      </c>
      <c r="I22" s="54">
        <f>IF(AND(F22&gt;='Inputs &amp; Outputs'!B$13,F22&lt;'Inputs &amp; Outputs'!B$13+'Inputs &amp; Outputs'!B$19),1,0)</f>
        <v>1</v>
      </c>
      <c r="J22" s="55">
        <f>I22*'Inputs &amp; Outputs'!B$16*'Benefit Calculations'!G22*('Benefit Calculations'!C$4-'Benefit Calculations'!C$5)</f>
        <v>6.5167707042873042</v>
      </c>
      <c r="K22" s="71">
        <f t="shared" si="3"/>
        <v>1.8677141386033032E-3</v>
      </c>
      <c r="L22" s="56">
        <f>K22*'Assumed Values'!$C$8</f>
        <v>14.022797752633601</v>
      </c>
      <c r="M22" s="57">
        <f t="shared" si="0"/>
        <v>4.1488398608798835</v>
      </c>
      <c r="N22" s="55">
        <f>I22*'Inputs &amp; Outputs'!B$16*'Benefit Calculations'!G22*('Benefit Calculations'!D$4-'Benefit Calculations'!D$5)</f>
        <v>-68.364012721415151</v>
      </c>
      <c r="O22" s="71">
        <f t="shared" si="4"/>
        <v>-1.9593206347960215E-2</v>
      </c>
      <c r="P22" s="56">
        <f>ABS(O22*'Assumed Values'!$C$7)</f>
        <v>37.325058092864211</v>
      </c>
      <c r="Q22" s="57">
        <f t="shared" si="1"/>
        <v>11.043137864285971</v>
      </c>
      <c r="T22" s="68">
        <f t="shared" si="5"/>
        <v>1.694360383114699E-3</v>
      </c>
      <c r="U22" s="69">
        <f>T22*'Assumed Values'!$D$8</f>
        <v>0</v>
      </c>
    </row>
    <row r="23" spans="3:21">
      <c r="F23" s="54">
        <f t="shared" si="2"/>
        <v>2037</v>
      </c>
      <c r="G23" s="63">
        <f t="shared" si="6"/>
        <v>27920.284869405208</v>
      </c>
      <c r="H23" s="62">
        <f t="shared" si="8"/>
        <v>1.1132002370155547E-2</v>
      </c>
      <c r="I23" s="54">
        <f>IF(AND(F23&gt;='Inputs &amp; Outputs'!B$13,F23&lt;'Inputs &amp; Outputs'!B$13+'Inputs &amp; Outputs'!B$19),1,0)</f>
        <v>1</v>
      </c>
      <c r="J23" s="55">
        <f>I23*'Inputs &amp; Outputs'!B$16*'Benefit Calculations'!G23*('Benefit Calculations'!C$4-'Benefit Calculations'!C$5)</f>
        <v>6.5893154112131906</v>
      </c>
      <c r="K23" s="71">
        <f t="shared" si="3"/>
        <v>1.8885055368210082E-3</v>
      </c>
      <c r="L23" s="56">
        <f>K23*'Assumed Values'!$C$8</f>
        <v>14.178899570452129</v>
      </c>
      <c r="M23" s="57">
        <f t="shared" si="0"/>
        <v>3.9205838841538263</v>
      </c>
      <c r="N23" s="55">
        <f>I23*'Inputs &amp; Outputs'!B$16*'Benefit Calculations'!G23*('Benefit Calculations'!D$4-'Benefit Calculations'!D$5)</f>
        <v>-69.125041073063286</v>
      </c>
      <c r="O23" s="71">
        <f t="shared" si="4"/>
        <v>-1.9811317967464652E-2</v>
      </c>
      <c r="P23" s="56">
        <f>ABS(O23*'Assumed Values'!$C$7)</f>
        <v>37.740560728020164</v>
      </c>
      <c r="Q23" s="57">
        <f t="shared" si="1"/>
        <v>10.43557953379921</v>
      </c>
      <c r="T23" s="68">
        <f t="shared" si="5"/>
        <v>1.7132220069154295E-3</v>
      </c>
      <c r="U23" s="69">
        <f>T23*'Assumed Values'!$D$8</f>
        <v>0</v>
      </c>
    </row>
    <row r="24" spans="3:21">
      <c r="F24" s="54">
        <f t="shared" si="2"/>
        <v>2038</v>
      </c>
      <c r="G24" s="63">
        <f t="shared" si="6"/>
        <v>28231.093546746844</v>
      </c>
      <c r="H24" s="62">
        <f t="shared" si="8"/>
        <v>1.1132002370155547E-2</v>
      </c>
      <c r="I24" s="54">
        <f>IF(AND(F24&gt;='Inputs &amp; Outputs'!B$13,F24&lt;'Inputs &amp; Outputs'!B$13+'Inputs &amp; Outputs'!B$19),1,0)</f>
        <v>1</v>
      </c>
      <c r="J24" s="55">
        <f>I24*'Inputs &amp; Outputs'!B$16*'Benefit Calculations'!G24*('Benefit Calculations'!C$4-'Benefit Calculations'!C$5)</f>
        <v>6.6626676859885183</v>
      </c>
      <c r="K24" s="71">
        <f t="shared" si="3"/>
        <v>1.9095283849329516E-3</v>
      </c>
      <c r="L24" s="56">
        <f>K24*'Assumed Values'!$C$8</f>
        <v>14.3367391140766</v>
      </c>
      <c r="M24" s="57">
        <f t="shared" si="0"/>
        <v>3.7048858254622625</v>
      </c>
      <c r="N24" s="55">
        <f>I24*'Inputs &amp; Outputs'!B$16*'Benefit Calculations'!G24*('Benefit Calculations'!D$4-'Benefit Calculations'!D$5)</f>
        <v>-69.894541194125736</v>
      </c>
      <c r="O24" s="71">
        <f t="shared" si="4"/>
        <v>-2.0031857606034376E-2</v>
      </c>
      <c r="P24" s="56">
        <f>ABS(O24*'Assumed Values'!$C$7)</f>
        <v>38.160688739495484</v>
      </c>
      <c r="Q24" s="57">
        <f t="shared" si="1"/>
        <v>9.8614471307508502</v>
      </c>
      <c r="T24" s="68">
        <f t="shared" si="5"/>
        <v>1.7322935983570147E-3</v>
      </c>
      <c r="U24" s="69">
        <f>T24*'Assumed Values'!$D$8</f>
        <v>0</v>
      </c>
    </row>
    <row r="25" spans="3:21">
      <c r="F25" s="54">
        <f t="shared" si="2"/>
        <v>2039</v>
      </c>
      <c r="G25" s="63">
        <f t="shared" si="6"/>
        <v>28545.362147021315</v>
      </c>
      <c r="H25" s="62">
        <f t="shared" si="8"/>
        <v>1.1132002370155547E-2</v>
      </c>
      <c r="I25" s="54">
        <f>IF(AND(F25&gt;='Inputs &amp; Outputs'!B$13,F25&lt;'Inputs &amp; Outputs'!B$13+'Inputs &amp; Outputs'!B$19),1,0)</f>
        <v>1</v>
      </c>
      <c r="J25" s="55">
        <f>I25*'Inputs &amp; Outputs'!B$16*'Benefit Calculations'!G25*('Benefit Calculations'!C$4-'Benefit Calculations'!C$5)</f>
        <v>6.7368365184605015</v>
      </c>
      <c r="K25" s="71">
        <f t="shared" si="3"/>
        <v>1.9307852594399046E-3</v>
      </c>
      <c r="L25" s="56">
        <f>K25*'Assumed Values'!$C$8</f>
        <v>14.496335727874804</v>
      </c>
      <c r="M25" s="57">
        <f t="shared" si="0"/>
        <v>3.5010547880864151</v>
      </c>
      <c r="N25" s="55">
        <f>I25*'Inputs &amp; Outputs'!B$16*'Benefit Calculations'!G25*('Benefit Calculations'!D$4-'Benefit Calculations'!D$5)</f>
        <v>-70.67260739235968</v>
      </c>
      <c r="O25" s="71">
        <f t="shared" si="4"/>
        <v>-2.0254852292383371E-2</v>
      </c>
      <c r="P25" s="56">
        <f>ABS(O25*'Assumed Values'!$C$7)</f>
        <v>38.58549361699032</v>
      </c>
      <c r="Q25" s="57">
        <f t="shared" si="1"/>
        <v>9.3189016669004978</v>
      </c>
      <c r="T25" s="68">
        <f t="shared" si="5"/>
        <v>1.7515774947997303E-3</v>
      </c>
      <c r="U25" s="69">
        <f>T25*'Assumed Values'!$D$8</f>
        <v>0</v>
      </c>
    </row>
    <row r="26" spans="3:21">
      <c r="F26" s="54">
        <f t="shared" si="2"/>
        <v>2040</v>
      </c>
      <c r="G26" s="63">
        <f t="shared" si="6"/>
        <v>28863.129186098904</v>
      </c>
      <c r="H26" s="62">
        <f t="shared" si="8"/>
        <v>1.1132002370155547E-2</v>
      </c>
      <c r="I26" s="54">
        <f>IF(AND(F26&gt;='Inputs &amp; Outputs'!B$13,F26&lt;'Inputs &amp; Outputs'!B$13+'Inputs &amp; Outputs'!B$19),1,0)</f>
        <v>1</v>
      </c>
      <c r="J26" s="55">
        <f>I26*'Inputs &amp; Outputs'!B$16*'Benefit Calculations'!G26*('Benefit Calculations'!C$4-'Benefit Calculations'!C$5)</f>
        <v>6.811830998551355</v>
      </c>
      <c r="K26" s="71">
        <f t="shared" si="3"/>
        <v>1.9522787655242512E-3</v>
      </c>
      <c r="L26" s="56">
        <f>K26*'Assumed Values'!$C$8</f>
        <v>14.657708971556078</v>
      </c>
      <c r="M26" s="57">
        <f t="shared" si="0"/>
        <v>3.3084378862480728</v>
      </c>
      <c r="N26" s="55">
        <f>I26*'Inputs &amp; Outputs'!B$16*'Benefit Calculations'!G26*('Benefit Calculations'!D$4-'Benefit Calculations'!D$5)</f>
        <v>-71.459335025356495</v>
      </c>
      <c r="O26" s="71">
        <f t="shared" si="4"/>
        <v>-2.0480329356109335E-2</v>
      </c>
      <c r="P26" s="56">
        <f>ABS(O26*'Assumed Values'!$C$7)</f>
        <v>39.015027423388283</v>
      </c>
      <c r="Q26" s="57">
        <f t="shared" si="1"/>
        <v>8.8062053292931619</v>
      </c>
      <c r="T26" s="68">
        <f t="shared" si="5"/>
        <v>1.7710760596233522E-3</v>
      </c>
      <c r="U26" s="69">
        <f>T26*'Assumed Values'!$D$8</f>
        <v>0</v>
      </c>
    </row>
    <row r="27" spans="3:21">
      <c r="F27" s="54">
        <f t="shared" si="2"/>
        <v>2041</v>
      </c>
      <c r="G27" s="63">
        <f t="shared" si="6"/>
        <v>29184.433608608662</v>
      </c>
      <c r="H27" s="62">
        <f t="shared" si="8"/>
        <v>1.1132002370155547E-2</v>
      </c>
      <c r="I27" s="54">
        <f>IF(AND(F27&gt;='Inputs &amp; Outputs'!B$13,F27&lt;'Inputs &amp; Outputs'!B$13+'Inputs &amp; Outputs'!B$19),1,0)</f>
        <v>1</v>
      </c>
      <c r="J27" s="55">
        <f>I27*'Inputs &amp; Outputs'!B$16*'Benefit Calculations'!G27*('Benefit Calculations'!C$4-'Benefit Calculations'!C$5)</f>
        <v>6.887660317372327</v>
      </c>
      <c r="K27" s="71">
        <f t="shared" si="3"/>
        <v>1.9740115373692714E-3</v>
      </c>
      <c r="L27" s="56">
        <f>K27*'Assumed Values'!$C$8</f>
        <v>14.82087862256849</v>
      </c>
      <c r="M27" s="57">
        <f t="shared" si="0"/>
        <v>3.1264181538685034</v>
      </c>
      <c r="N27" s="55">
        <f>I27*'Inputs &amp; Outputs'!B$16*'Benefit Calculations'!G27*('Benefit Calculations'!D$4-'Benefit Calculations'!D$5)</f>
        <v>-72.254820512228505</v>
      </c>
      <c r="O27" s="71">
        <f t="shared" si="4"/>
        <v>-2.0708316431043108E-2</v>
      </c>
      <c r="P27" s="56">
        <f>ABS(O27*'Assumed Values'!$C$7)</f>
        <v>39.449342801137121</v>
      </c>
      <c r="Q27" s="57">
        <f t="shared" si="1"/>
        <v>8.3217159139167549</v>
      </c>
      <c r="T27" s="68">
        <f t="shared" si="5"/>
        <v>1.7907916825168049E-3</v>
      </c>
      <c r="U27" s="69">
        <f>T27*'Assumed Values'!$D$8</f>
        <v>0</v>
      </c>
    </row>
    <row r="28" spans="3:21">
      <c r="F28" s="54">
        <f t="shared" si="2"/>
        <v>2042</v>
      </c>
      <c r="G28" s="63">
        <f t="shared" si="6"/>
        <v>29509.314792711342</v>
      </c>
      <c r="H28" s="62">
        <f t="shared" si="8"/>
        <v>1.1132002370155547E-2</v>
      </c>
      <c r="I28" s="54">
        <f>IF(AND(F28&gt;='Inputs &amp; Outputs'!B$13,F28&lt;'Inputs &amp; Outputs'!B$13+'Inputs &amp; Outputs'!B$19),1,0)</f>
        <v>1</v>
      </c>
      <c r="J28" s="55">
        <f>I28*'Inputs &amp; Outputs'!B$16*'Benefit Calculations'!G28*('Benefit Calculations'!C$4-'Benefit Calculations'!C$5)</f>
        <v>6.9643337683501425</v>
      </c>
      <c r="K28" s="71">
        <f t="shared" si="3"/>
        <v>1.9959862384819806E-3</v>
      </c>
      <c r="L28" s="56">
        <f>K28*'Assumed Values'!$C$8</f>
        <v>14.985864678522711</v>
      </c>
      <c r="M28" s="57">
        <f t="shared" si="0"/>
        <v>2.9544125683808082</v>
      </c>
      <c r="N28" s="55">
        <f>I28*'Inputs &amp; Outputs'!B$16*'Benefit Calculations'!G28*('Benefit Calculations'!D$4-'Benefit Calculations'!D$5)</f>
        <v>-73.059161345425792</v>
      </c>
      <c r="O28" s="71">
        <f t="shared" si="4"/>
        <v>-2.0938841458635407E-2</v>
      </c>
      <c r="P28" s="56">
        <f>ABS(O28*'Assumed Values'!$C$7)</f>
        <v>39.888492978700448</v>
      </c>
      <c r="Q28" s="57">
        <f t="shared" si="1"/>
        <v>7.8638815656020888</v>
      </c>
      <c r="T28" s="68">
        <f t="shared" si="5"/>
        <v>1.8107267797710369E-3</v>
      </c>
      <c r="U28" s="69">
        <f>T28*'Assumed Values'!$D$8</f>
        <v>0</v>
      </c>
    </row>
    <row r="29" spans="3:21">
      <c r="F29" s="54">
        <f t="shared" si="2"/>
        <v>2043</v>
      </c>
      <c r="G29" s="63">
        <f t="shared" si="6"/>
        <v>29837.812554925473</v>
      </c>
      <c r="H29" s="62">
        <f t="shared" si="8"/>
        <v>1.1132002370155547E-2</v>
      </c>
      <c r="I29" s="54">
        <f>IF(AND(F29&gt;='Inputs &amp; Outputs'!B$13,F29&lt;'Inputs &amp; Outputs'!B$13+'Inputs &amp; Outputs'!B$19),1,0)</f>
        <v>1</v>
      </c>
      <c r="J29" s="55">
        <f>I29*'Inputs &amp; Outputs'!B$16*'Benefit Calculations'!G29*('Benefit Calculations'!C$4-'Benefit Calculations'!C$5)</f>
        <v>7.0418607483659708</v>
      </c>
      <c r="K29" s="71">
        <f t="shared" si="3"/>
        <v>2.0182055620195597E-3</v>
      </c>
      <c r="L29" s="56">
        <f>K29*'Assumed Values'!$C$8</f>
        <v>15.152687359642854</v>
      </c>
      <c r="M29" s="57">
        <f t="shared" si="0"/>
        <v>2.7918701832658321</v>
      </c>
      <c r="N29" s="55">
        <f>I29*'Inputs &amp; Outputs'!B$16*'Benefit Calculations'!G29*('Benefit Calculations'!D$4-'Benefit Calculations'!D$5)</f>
        <v>-73.872456102684652</v>
      </c>
      <c r="O29" s="71">
        <f t="shared" si="4"/>
        <v>-2.1171932691381252E-2</v>
      </c>
      <c r="P29" s="56">
        <f>ABS(O29*'Assumed Values'!$C$7)</f>
        <v>40.332531777081286</v>
      </c>
      <c r="Q29" s="57">
        <f t="shared" si="1"/>
        <v>7.4312358073168188</v>
      </c>
      <c r="T29" s="68">
        <f t="shared" si="5"/>
        <v>1.8308837945751526E-3</v>
      </c>
      <c r="U29" s="69">
        <f>T29*'Assumed Values'!$D$8</f>
        <v>0</v>
      </c>
    </row>
    <row r="30" spans="3:21">
      <c r="F30" s="54">
        <f t="shared" si="2"/>
        <v>2044</v>
      </c>
      <c r="G30" s="63">
        <f t="shared" si="6"/>
        <v>30169.967155007162</v>
      </c>
      <c r="H30" s="62">
        <f t="shared" si="8"/>
        <v>1.1132002370155547E-2</v>
      </c>
      <c r="I30" s="54">
        <f>IF(AND(F30&gt;='Inputs &amp; Outputs'!B$13,F30&lt;'Inputs &amp; Outputs'!B$13+'Inputs &amp; Outputs'!B$19),1,0)</f>
        <v>1</v>
      </c>
      <c r="J30" s="55">
        <f>I30*'Inputs &amp; Outputs'!B$16*'Benefit Calculations'!G30*('Benefit Calculations'!C$4-'Benefit Calculations'!C$5)</f>
        <v>7.1202507589070869</v>
      </c>
      <c r="K30" s="71">
        <f t="shared" si="3"/>
        <v>2.040672231119423E-3</v>
      </c>
      <c r="L30" s="56">
        <f>K30*'Assumed Values'!$C$8</f>
        <v>15.321367111244628</v>
      </c>
      <c r="M30" s="57">
        <f t="shared" si="0"/>
        <v>2.6382703633300135</v>
      </c>
      <c r="N30" s="55">
        <f>I30*'Inputs &amp; Outputs'!B$16*'Benefit Calculations'!G30*('Benefit Calculations'!D$4-'Benefit Calculations'!D$5)</f>
        <v>-74.694804459108951</v>
      </c>
      <c r="O30" s="71">
        <f t="shared" si="4"/>
        <v>-2.1407618696282483E-2</v>
      </c>
      <c r="P30" s="56">
        <f>ABS(O30*'Assumed Values'!$C$7)</f>
        <v>40.781513616418131</v>
      </c>
      <c r="Q30" s="57">
        <f t="shared" si="1"/>
        <v>7.0223928429318274</v>
      </c>
      <c r="T30" s="68">
        <f t="shared" si="5"/>
        <v>1.8512651973158426E-3</v>
      </c>
      <c r="U30" s="69">
        <f>T30*'Assumed Values'!$D$8</f>
        <v>0</v>
      </c>
    </row>
    <row r="31" spans="3:21">
      <c r="F31" s="54">
        <f t="shared" si="2"/>
        <v>2045</v>
      </c>
      <c r="G31" s="63">
        <f>'Inputs &amp; Outputs'!$B$24</f>
        <v>32242</v>
      </c>
      <c r="H31" s="62">
        <f t="shared" si="8"/>
        <v>1.1132002370155547E-2</v>
      </c>
      <c r="I31" s="54">
        <f>IF(AND(F31&gt;='Inputs &amp; Outputs'!B$13,F31&lt;'Inputs &amp; Outputs'!B$13+'Inputs &amp; Outputs'!B$19),1,0)</f>
        <v>1</v>
      </c>
      <c r="J31" s="55">
        <f>I31*'Inputs &amp; Outputs'!B$16*'Benefit Calculations'!G31*('Benefit Calculations'!C$4-'Benefit Calculations'!C$5)</f>
        <v>7.6092600230286127</v>
      </c>
      <c r="K31" s="71">
        <f t="shared" si="3"/>
        <v>2.1808228606186165E-3</v>
      </c>
      <c r="L31" s="56">
        <f>K31*'Assumed Values'!$C$8</f>
        <v>16.373618037524572</v>
      </c>
      <c r="M31" s="57">
        <f t="shared" si="0"/>
        <v>2.63501236481545</v>
      </c>
      <c r="N31" s="55">
        <f>I31*'Inputs &amp; Outputs'!B$16*'Benefit Calculations'!G31*('Benefit Calculations'!D$4-'Benefit Calculations'!D$5)</f>
        <v>-79.824743361409176</v>
      </c>
      <c r="O31" s="71">
        <f t="shared" si="4"/>
        <v>-2.2877865211430523E-2</v>
      </c>
      <c r="P31" s="56">
        <f>ABS(O31*'Assumed Values'!$C$7)</f>
        <v>43.582333227775145</v>
      </c>
      <c r="Q31" s="57">
        <f t="shared" si="1"/>
        <v>7.0137208941547229</v>
      </c>
      <c r="T31" s="68">
        <f t="shared" si="5"/>
        <v>1.9784076059874392E-3</v>
      </c>
      <c r="U31" s="69">
        <f>T31*'Assumed Values'!$D$8</f>
        <v>0</v>
      </c>
    </row>
    <row r="32" spans="3:21">
      <c r="F32" s="54">
        <f t="shared" si="2"/>
        <v>2046</v>
      </c>
      <c r="G32" s="63">
        <f t="shared" si="6"/>
        <v>32600.918020418554</v>
      </c>
      <c r="H32" s="62">
        <f t="shared" si="8"/>
        <v>1.1132002370155547E-2</v>
      </c>
      <c r="I32" s="54">
        <f>IF(AND(F32&gt;='Inputs &amp; Outputs'!B$13,F32&lt;'Inputs &amp; Outputs'!B$13+'Inputs &amp; Outputs'!B$19),1,0)</f>
        <v>1</v>
      </c>
      <c r="J32" s="55">
        <f>I32*'Inputs &amp; Outputs'!B$16*'Benefit Calculations'!G32*('Benefit Calculations'!C$4-'Benefit Calculations'!C$5)</f>
        <v>7.6939663236400966</v>
      </c>
      <c r="K32" s="71">
        <f t="shared" si="3"/>
        <v>2.2050997858719125E-3</v>
      </c>
      <c r="L32" s="56">
        <f>K32*'Assumed Values'!$C$8</f>
        <v>16.555889192326319</v>
      </c>
      <c r="M32" s="57">
        <f t="shared" si="0"/>
        <v>2.4900423632766033</v>
      </c>
      <c r="N32" s="55">
        <f>I32*'Inputs &amp; Outputs'!B$16*'Benefit Calculations'!G32*('Benefit Calculations'!D$4-'Benefit Calculations'!D$5)</f>
        <v>-80.713352593705451</v>
      </c>
      <c r="O32" s="71">
        <f t="shared" si="4"/>
        <v>-2.3132541661188267E-2</v>
      </c>
      <c r="P32" s="56">
        <f>ABS(O32*'Assumed Values'!$C$7)</f>
        <v>44.06749186456365</v>
      </c>
      <c r="Q32" s="57">
        <f t="shared" si="1"/>
        <v>6.6278482726841723</v>
      </c>
      <c r="T32" s="68">
        <f t="shared" si="5"/>
        <v>2.0004312441464253E-3</v>
      </c>
      <c r="U32" s="69">
        <f>T32*'Assumed Values'!$D$8</f>
        <v>0</v>
      </c>
    </row>
    <row r="33" spans="6:21">
      <c r="F33" s="54">
        <f t="shared" si="2"/>
        <v>2047</v>
      </c>
      <c r="G33" s="63">
        <f t="shared" si="6"/>
        <v>32963.831517091101</v>
      </c>
      <c r="H33" s="62">
        <f t="shared" si="8"/>
        <v>1.1132002370155547E-2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33330.784967668769</v>
      </c>
      <c r="H34" s="62">
        <f t="shared" si="8"/>
        <v>1.1132002370155547E-2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33701.823344928001</v>
      </c>
      <c r="H35" s="62">
        <f t="shared" si="8"/>
        <v>1.1132002370155547E-2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34076.992122282303</v>
      </c>
      <c r="H36" s="62">
        <f t="shared" si="8"/>
        <v>1.1132002370155547E-2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132.15010203501407</v>
      </c>
      <c r="K37" s="55">
        <f t="shared" ref="K37:Q37" si="9">SUM(K4:K36)</f>
        <v>3.7874374469902085E-2</v>
      </c>
      <c r="L37" s="58">
        <f t="shared" si="9"/>
        <v>284.36080352002494</v>
      </c>
      <c r="M37" s="59">
        <f t="shared" si="9"/>
        <v>85.300987597673981</v>
      </c>
      <c r="N37" s="55">
        <f t="shared" si="9"/>
        <v>-1386.3171909231746</v>
      </c>
      <c r="O37" s="55">
        <f t="shared" si="9"/>
        <v>-0.39732013531987481</v>
      </c>
      <c r="P37" s="55">
        <f t="shared" si="9"/>
        <v>756.89485778436165</v>
      </c>
      <c r="Q37" s="59">
        <f t="shared" si="9"/>
        <v>227.04915050663942</v>
      </c>
      <c r="T37" s="68">
        <f>SUM(T4:T36)</f>
        <v>3.4359026529103658E-2</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E1457-2C8A-4918-8EA8-B454CD8E9BBA}"/>
</file>

<file path=customXml/itemProps2.xml><?xml version="1.0" encoding="utf-8"?>
<ds:datastoreItem xmlns:ds="http://schemas.openxmlformats.org/officeDocument/2006/customXml" ds:itemID="{1046C0CB-6B4D-497F-8EFA-7C487CAE78FD}"/>
</file>

<file path=customXml/itemProps3.xml><?xml version="1.0" encoding="utf-8"?>
<ds:datastoreItem xmlns:ds="http://schemas.openxmlformats.org/officeDocument/2006/customXml" ds:itemID="{5ACEFCB6-3CE7-427F-A8BE-5A870C08BAA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2018-10-30T21:46:43Z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