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4562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<sst xmlns="http://schemas.openxmlformats.org/spreadsheetml/2006/main" count="262" uniqueCount="130">
  <si>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</si>
  <si>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</si>
  <si>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</si>
  <si>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</si>
  <si>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</si>
  <si>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</si>
  <si>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</si>
  <si>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</si>
  <si>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</si>
  <si>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</si>
  <si>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</si>
  <si>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</si>
  <si>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</si>
  <si>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</si>
  <si>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</si>
  <si>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</si>
  <si>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</si>
  <si>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</si>
  <si>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</si>
  <si>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</si>
  <si>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</si>
  <si>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</si>
  <si>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</si>
  <si>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</si>
  <si>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</si>
  <si>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</si>
  <si>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</si>
  <si>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</si>
  <si>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</si>
  <si>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</si>
  <si>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</si>
  <si>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</si>
  <si>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</si>
  <si>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</si>
  <si>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</si>
  <si>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</si>
  <si>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</si>
  <si>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</si>
  <si>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</si>
  <si>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</si>
  <si>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</si>
  <si>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</si>
  <si>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</si>
  <si>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</si>
  <si>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</si>
  <si>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</si>
  <si>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</si>
  <si>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</si>
  <si>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</si>
  <si>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</si>
  <si>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</si>
  <si>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</si>
  <si>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</si>
  <si>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</si>
  <si>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</si>
  <si>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</si>
  <si>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</si>
  <si>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</si>
  <si>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</si>
  <si>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</si>
  <si>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</si>
  <si>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</si>
  <si>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</si>
  <si>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</si>
  <si>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</si>
  <si>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</si>
  <si>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</si>
  <si>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</si>
  <si>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</si>
  <si>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</si>
  <si>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</si>
  <si>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</si>
  <si>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</si>
  <si>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</si>
  <si>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</si>
  <si>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</si>
  <si>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</si>
  <si>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</si>
  <si>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</si>
  <si>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</si>
  <si>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</si>
  <si>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</si>
  <si>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</si>
  <si>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</si>
  <si>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</si>
  <si>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</si>
  <si>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</si>
  <si>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</si>
  <si>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</si>
  <si>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</si>
  <si>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</si>
  <si>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</si>
  <si>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</si>
  <si>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</si>
  <si>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</si>
  <si>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</si>
  <si>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</si>
  <si>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</si>
  <si>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</si>
  <si>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</si>
  <si>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</si>
  <si>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</si>
  <si>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</si>
  <si>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</si>
  <si>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</si>
  <si>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</si>
  <si>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</si>
  <si>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</si>
  <si>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</si>
  <si>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</si>
  <si>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</si>
  <si>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</si>
  <si>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</si>
  <si>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</si>
  <si>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</si>
  <si>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</si>
  <si>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</si>
  <si>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</si>
  <si>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</si>
  <si>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</si>
  <si>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</si>
  <si>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</si>
  <si>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</si>
  <si>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</si>
  <si>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</si>
  <si>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</si>
  <si>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</si>
  <si>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</si>
  <si>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</si>
  <si>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Cedar Bayou Crossing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</si>
</sst>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B19" sqref="B19"/>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2026</v>
      </c>
    </row>
    <row r="14" spans="1:5" x14ac:dyDescent="0.25">
      <c r="A14" s="6" t="s">
        <v>86</v>
      </c>
      <c r="B14" s="6" t="s">
        <v>121</v>
      </c>
    </row>
    <row r="15" spans="1:5" x14ac:dyDescent="0.25">
      <c r="A15" s="106" t="s">
        <v>87</v>
      </c>
      <c r="B15" s="57" t="s">
        <v>76</v>
      </c>
    </row>
    <row r="16" spans="1:5" x14ac:dyDescent="0.25">
      <c r="A16" s="106" t="s">
        <v>88</v>
      </c>
      <c r="B16" s="57">
        <v>3.72</v>
      </c>
    </row>
    <row r="17" spans="1:3" x14ac:dyDescent="0.25">
      <c r="A17" s="107" t="s">
        <v>95</v>
      </c>
      <c r="B17" s="57">
        <v>40</v>
      </c>
    </row>
    <row r="18" spans="1:3" x14ac:dyDescent="0.25">
      <c r="A18" s="107" t="s">
        <v>96</v>
      </c>
      <c r="B18" s="57">
        <v>40</v>
      </c>
    </row>
    <row r="19" spans="1:3" x14ac:dyDescent="0.25">
      <c r="A19" s="96" t="s">
        <v>97</v>
      </c>
      <c r="B19" s="97">
        <f>VLOOKUP(B14,'Service Life'!C6:D8,2,FALSE)</f>
        <v>20</v>
      </c>
    </row>
    <row r="21" spans="1:3" x14ac:dyDescent="0.25">
      <c r="A21" s="102" t="s">
        <v>89</v>
      </c>
    </row>
    <row r="22" spans="1:3" ht="20.25" customHeight="1" x14ac:dyDescent="0.25">
      <c r="A22" s="107" t="s">
        <v>90</v>
      </c>
      <c r="B22" s="119">
        <v>14700</v>
      </c>
    </row>
    <row r="23" spans="1:3" ht="30" x14ac:dyDescent="0.25">
      <c r="A23" s="118" t="s">
        <v>101</v>
      </c>
      <c r="B23" s="120">
        <v>18079</v>
      </c>
    </row>
    <row r="24" spans="1:3" ht="30" x14ac:dyDescent="0.25">
      <c r="A24" s="118" t="s">
        <v>102</v>
      </c>
      <c r="B24" s="120">
        <v>25091</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5.9405799955100001E-2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1.18961995467999E-2</v>
      </c>
      <c r="F4" s="70">
        <v>2018</v>
      </c>
      <c r="G4" s="80">
        <f>'Inputs &amp; Outputs'!B22</f>
        <v>14700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5.9405799955100001E-2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1.18961995467999E-2</v>
      </c>
      <c r="F5" s="70">
        <f t="shared" ref="F5:F36" si="2">F4+1</f>
        <v>2019</v>
      </c>
      <c r="G5" s="80">
        <f>G4+G4*H5</f>
        <v>15140.982553737376</v>
      </c>
      <c r="H5" s="79">
        <f>$C$9</f>
        <v>2.9998813179413331E-2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15595.194060719701</v>
      </c>
      <c r="H6" s="79">
        <f t="shared" ref="H6:H11" si="7">$C$9</f>
        <v>2.9998813179413331E-2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16063.031373843927</v>
      </c>
      <c r="H7" s="79">
        <f t="shared" si="7"/>
        <v>2.9998813179413331E-2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16544.903251122927</v>
      </c>
      <c r="H8" s="79">
        <f t="shared" si="7"/>
        <v>2.9998813179413331E-2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2.9998813179413331E-2</v>
      </c>
      <c r="F9" s="70">
        <f t="shared" si="2"/>
        <v>2023</v>
      </c>
      <c r="G9" s="80">
        <f t="shared" si="6"/>
        <v>17041.230712824832</v>
      </c>
      <c r="H9" s="79">
        <f t="shared" si="7"/>
        <v>2.9998813179413331E-2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1.3196644034513039E-2</v>
      </c>
      <c r="F10" s="70">
        <f t="shared" si="2"/>
        <v>2024</v>
      </c>
      <c r="G10" s="80">
        <f t="shared" si="6"/>
        <v>17552.447409326145</v>
      </c>
      <c r="H10" s="79">
        <f t="shared" si="7"/>
        <v>2.9998813179413331E-2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1.9999651889891279E-2</v>
      </c>
      <c r="F11" s="70">
        <f t="shared" si="2"/>
        <v>2025</v>
      </c>
      <c r="G11" s="80">
        <f>'Inputs &amp; Outputs'!$B$23</f>
        <v>18079</v>
      </c>
      <c r="H11" s="79">
        <f t="shared" si="7"/>
        <v>2.9998813179413331E-2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18317.582127499962</v>
      </c>
      <c r="H12" s="79">
        <f>$C$10</f>
        <v>1.3196644034513039E-2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18559.312738409535</v>
      </c>
      <c r="H13" s="79">
        <f t="shared" ref="H13:H36" si="8">$C$10</f>
        <v>1.3196644034513039E-2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18804.233382143528</v>
      </c>
      <c r="H14" s="79">
        <f t="shared" si="8"/>
        <v>1.3196644034513039E-2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19052.386156429584</v>
      </c>
      <c r="H15" s="79">
        <f t="shared" si="8"/>
        <v>1.3196644034513039E-2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19303.813714544071</v>
      </c>
      <c r="H16" s="79">
        <f t="shared" si="8"/>
        <v>1.3196644034513039E-2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19558.559272643459</v>
      </c>
      <c r="H17" s="79">
        <f t="shared" si="8"/>
        <v>1.3196644034513039E-2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19816.666617192459</v>
      </c>
      <c r="H18" s="79">
        <f t="shared" si="8"/>
        <v>1.3196644034513039E-2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20078.180112490165</v>
      </c>
      <c r="H19" s="79">
        <f t="shared" si="8"/>
        <v>1.3196644034513039E-2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20343.144708295538</v>
      </c>
      <c r="H20" s="79">
        <f t="shared" si="8"/>
        <v>1.3196644034513039E-2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20611.6059475535</v>
      </c>
      <c r="H21" s="79">
        <f t="shared" si="8"/>
        <v>1.3196644034513039E-2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20883.609974223014</v>
      </c>
      <c r="H22" s="79">
        <f t="shared" si="8"/>
        <v>1.3196644034513039E-2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21159.203541208441</v>
      </c>
      <c r="H23" s="79">
        <f t="shared" si="8"/>
        <v>1.3196644034513039E-2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21438.434018395576</v>
      </c>
      <c r="H24" s="79">
        <f t="shared" si="8"/>
        <v>1.3196644034513039E-2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21721.349400793737</v>
      </c>
      <c r="H25" s="79">
        <f t="shared" si="8"/>
        <v>1.3196644034513039E-2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22007.998316785295</v>
      </c>
      <c r="H26" s="79">
        <f t="shared" si="8"/>
        <v>1.3196644034513039E-2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22298.430036484075</v>
      </c>
      <c r="H27" s="79">
        <f t="shared" si="8"/>
        <v>1.3196644034513039E-2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22592.694480204049</v>
      </c>
      <c r="H28" s="79">
        <f t="shared" si="8"/>
        <v>1.3196644034513039E-2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22890.842227039808</v>
      </c>
      <c r="H29" s="79">
        <f t="shared" si="8"/>
        <v>1.3196644034513039E-2</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23192.92452356025</v>
      </c>
      <c r="H30" s="79">
        <f t="shared" si="8"/>
        <v>1.3196644034513039E-2</v>
      </c>
      <c r="I30" s="70">
        <f>IF(AND(F30&gt;='Inputs &amp; Outputs'!B$13,F30&lt;'Inputs &amp; Outputs'!B$13+'Inputs &amp; Outputs'!B$19),1,0)</f>
        <v>1</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25091</v>
      </c>
      <c r="H31" s="79">
        <f t="shared" si="8"/>
        <v>1.3196644034513039E-2</v>
      </c>
      <c r="I31" s="70">
        <f>IF(AND(F31&gt;='Inputs &amp; Outputs'!B$13,F31&lt;'Inputs &amp; Outputs'!B$13+'Inputs &amp; Outputs'!B$19),1,0)</f>
        <v>1</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25422.116995469965</v>
      </c>
      <c r="H32" s="79">
        <f t="shared" si="8"/>
        <v>1.3196644034513039E-2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25757.603624062926</v>
      </c>
      <c r="H33" s="79">
        <f t="shared" si="8"/>
        <v>1.3196644034513039E-2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26097.517550271768</v>
      </c>
      <c r="H34" s="79">
        <f t="shared" si="8"/>
        <v>1.3196644034513039E-2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26441.91719956716</v>
      </c>
      <c r="H35" s="79">
        <f t="shared" si="8"/>
        <v>1.3196644034513039E-2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26790.861768439918</v>
      </c>
      <c r="H36" s="79">
        <f t="shared" si="8"/>
        <v>1.3196644034513039E-2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2018-10-31T19:15:52Z</dcterms:modified>
</cp:coreProperties>
</file>