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pdd\pddshare\Infrastructure Planning Branch\Infrastructure Planning &amp; Prioritization\HGAC Coordination\2018 TIP\W. Fuqua- (NTR1) City Limits to Chimney Rock\"/>
    </mc:Choice>
  </mc:AlternateContent>
  <bookViews>
    <workbookView xWindow="0" yWindow="0" windowWidth="20265" windowHeight="856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Outputs'!$A$2:$J$39</definedName>
    <definedName name="_xlnm.Print_Area" localSheetId="1">'ITS Delay Worksheet'!$A$3:$J$33</definedName>
  </definedNames>
  <calcPr calcId="17102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<sst xmlns="http://schemas.openxmlformats.org/spreadsheetml/2006/main" count="262" uniqueCount="130">
  <si>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</si>
  <si>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</si>
  <si>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</si>
  <si>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</si>
  <si>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</si>
  <si>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</si>
  <si>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</si>
  <si>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</si>
  <si>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</si>
  <si>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</si>
  <si>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</si>
  <si>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</si>
  <si>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</si>
  <si>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</si>
  <si>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</si>
  <si>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</si>
  <si>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</si>
  <si>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</si>
  <si>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</si>
  <si>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</si>
  <si>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</si>
  <si>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</si>
  <si>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</si>
  <si>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</si>
  <si>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</si>
  <si>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</si>
  <si>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</si>
  <si>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</si>
  <si>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</si>
  <si>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</si>
  <si>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</si>
  <si>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</si>
  <si>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</si>
  <si>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</si>
  <si>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</si>
  <si>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</si>
  <si>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</si>
  <si>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</si>
  <si>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</si>
  <si>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</si>
  <si>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</si>
  <si>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</si>
  <si>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</si>
  <si>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</si>
  <si>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</si>
  <si>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</si>
  <si>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</si>
  <si>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</si>
  <si>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</si>
  <si>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</si>
  <si>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</si>
  <si>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</si>
  <si>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</si>
  <si>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</si>
  <si>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</si>
  <si>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</si>
  <si>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</si>
  <si>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</si>
  <si>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</si>
  <si>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</si>
  <si>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</si>
  <si>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</si>
  <si>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</si>
  <si>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</si>
  <si>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</si>
  <si>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</si>
  <si>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</si>
  <si>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</si>
  <si>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</si>
  <si>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</si>
  <si>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</si>
  <si>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</si>
  <si>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</si>
  <si>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</si>
  <si>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</si>
  <si>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</si>
  <si>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</si>
  <si>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</si>
  <si>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</si>
  <si>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</si>
  <si>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</si>
  <si>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</si>
  <si>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</si>
  <si>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</si>
  <si>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</si>
  <si>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</si>
  <si>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</si>
  <si>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</si>
  <si>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</si>
  <si>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</si>
  <si>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</si>
  <si>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</si>
  <si>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</si>
  <si>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</si>
  <si>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</si>
  <si>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</si>
  <si>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</si>
  <si>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</si>
  <si>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</si>
  <si>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</si>
  <si>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</si>
  <si>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</si>
  <si>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</si>
  <si>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</si>
  <si>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</si>
  <si>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</si>
  <si>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</si>
  <si>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</si>
  <si>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</si>
  <si>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</si>
  <si>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</si>
  <si>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</si>
  <si>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</si>
  <si>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</si>
  <si>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</si>
  <si>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</si>
  <si>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</si>
  <si>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</si>
  <si>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</si>
  <si>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</si>
  <si>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</si>
  <si>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</si>
  <si>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</si>
  <si>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</si>
  <si>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</si>
  <si>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</si>
  <si>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</si>
  <si>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</si>
  <si>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</si>
  <si>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W. Fuqua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</si>
</sst>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6" zoomScaleNormal="100" workbookViewId="0">
      <selection activeCell="F37" sqref="F37"/>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69</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1.8</v>
      </c>
    </row>
    <row r="17" spans="1:3" x14ac:dyDescent="0.25">
      <c r="A17" s="107" t="s">
        <v>95</v>
      </c>
      <c r="B17" s="57">
        <v>24</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14248</v>
      </c>
    </row>
    <row r="23" spans="1:3" ht="30" x14ac:dyDescent="0.25">
      <c r="A23" s="118" t="s">
        <v>101</v>
      </c>
      <c r="B23" s="120">
        <v>16183</v>
      </c>
    </row>
    <row r="24" spans="1:3" ht="30" x14ac:dyDescent="0.25">
      <c r="A24" s="118" t="s">
        <v>102</v>
      </c>
      <c r="B24" s="120">
        <v>23571</v>
      </c>
    </row>
    <row r="27" spans="1:3" ht="18.75" x14ac:dyDescent="0.3">
      <c r="A27" s="100" t="s">
        <v>55</v>
      </c>
      <c r="B27" s="101"/>
    </row>
    <row r="29" spans="1:3" x14ac:dyDescent="0.25">
      <c r="A29" s="108" t="s">
        <v>53</v>
      </c>
    </row>
    <row r="30" spans="1:3" x14ac:dyDescent="0.25">
      <c r="A30" s="105" t="s">
        <v>112</v>
      </c>
      <c r="B30" s="114">
        <f>'Benefit Calculations'!M37</f>
        <v>3079.5016295557775</v>
      </c>
    </row>
    <row r="31" spans="1:3" x14ac:dyDescent="0.25">
      <c r="A31" s="105" t="s">
        <v>113</v>
      </c>
      <c r="B31" s="114">
        <f>'Benefit Calculations'!Q37</f>
        <v>283.98448239170261</v>
      </c>
      <c r="C31" s="109"/>
    </row>
    <row r="32" spans="1:3" x14ac:dyDescent="0.25">
      <c r="A32" s="110"/>
      <c r="B32" s="111"/>
      <c r="C32" s="109"/>
    </row>
    <row r="33" spans="1:9" x14ac:dyDescent="0.25">
      <c r="A33" s="108" t="s">
        <v>94</v>
      </c>
      <c r="B33" s="111"/>
      <c r="C33" s="109"/>
    </row>
    <row r="34" spans="1:9" x14ac:dyDescent="0.25">
      <c r="A34" s="105" t="s">
        <v>114</v>
      </c>
      <c r="B34" s="114">
        <f>$B$30+$B$31</f>
        <v>3363.4861119474799</v>
      </c>
      <c r="C34" s="109"/>
    </row>
    <row r="35" spans="1:9" x14ac:dyDescent="0.25">
      <c r="I35" s="112"/>
    </row>
    <row r="36" spans="1:9" x14ac:dyDescent="0.25">
      <c r="A36" s="108" t="s">
        <v>107</v>
      </c>
    </row>
    <row r="37" spans="1:9" x14ac:dyDescent="0.25">
      <c r="A37" s="105" t="s">
        <v>116</v>
      </c>
      <c r="B37" s="115">
        <f>'Benefit Calculations'!K37</f>
        <v>1.2011958562442451</v>
      </c>
    </row>
    <row r="38" spans="1:9" x14ac:dyDescent="0.25">
      <c r="A38" s="105" t="s">
        <v>117</v>
      </c>
      <c r="B38" s="115">
        <f>'Benefit Calculations'!O37</f>
        <v>0.43657340984654958</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6.6322602331600006E-2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1.59297008067E-2</v>
      </c>
      <c r="F4" s="70">
        <v>2018</v>
      </c>
      <c r="G4" s="80">
        <f>'Inputs &amp; Outputs'!B22</f>
        <v>14248</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6.0109898448E-2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1.36716999114E-2</v>
      </c>
      <c r="F5" s="70">
        <f t="shared" ref="F5:F36" si="2">F4+1</f>
        <v>2019</v>
      </c>
      <c r="G5" s="80">
        <f>G4+G4*H5</f>
        <v>14509.573238542021</v>
      </c>
      <c r="H5" s="79">
        <f>$C$9</f>
        <v>1.835859338447654E-2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14775.948593810697</v>
      </c>
      <c r="H6" s="79">
        <f t="shared" ref="H6:H11" si="7">$C$9</f>
        <v>1.835859338447654E-2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15047.214225914397</v>
      </c>
      <c r="H7" s="79">
        <f t="shared" si="7"/>
        <v>1.835859338447654E-2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15323.459913457071</v>
      </c>
      <c r="H8" s="79">
        <f t="shared" si="7"/>
        <v>1.835859338447654E-2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1.835859338447654E-2</v>
      </c>
      <c r="F9" s="70">
        <f t="shared" si="2"/>
        <v>2023</v>
      </c>
      <c r="G9" s="80">
        <f t="shared" si="6"/>
        <v>15604.777083251554</v>
      </c>
      <c r="H9" s="79">
        <f t="shared" si="7"/>
        <v>1.835859338447654E-2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1.5155937169817113E-2</v>
      </c>
      <c r="F10" s="70">
        <f t="shared" si="2"/>
        <v>2024</v>
      </c>
      <c r="G10" s="80">
        <f t="shared" si="6"/>
        <v>15891.258840578368</v>
      </c>
      <c r="H10" s="79">
        <f t="shared" si="7"/>
        <v>1.835859338447654E-2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1.8819359857323192E-2</v>
      </c>
      <c r="F11" s="70">
        <f t="shared" si="2"/>
        <v>2025</v>
      </c>
      <c r="G11" s="80">
        <f>'Inputs &amp; Outputs'!$B$23</f>
        <v>16183</v>
      </c>
      <c r="H11" s="79">
        <f t="shared" si="7"/>
        <v>1.835859338447654E-2</v>
      </c>
      <c r="I11" s="70">
        <f>IF(AND(F11&gt;='Inputs &amp; Outputs'!B$13,F11&lt;'Inputs &amp; Outputs'!B$13+'Inputs &amp; Outputs'!B$19),1,0)</f>
        <v>1</v>
      </c>
      <c r="J11" s="71">
        <f>I11*'Inputs &amp; Outputs'!B$16*'Benefit Calculations'!G11*('Benefit Calculations'!C$4-'Benefit Calculations'!C$5)</f>
        <v>180.97233650693801</v>
      </c>
      <c r="K11" s="89">
        <f t="shared" si="3"/>
        <v>5.1866884217318519E-2</v>
      </c>
      <c r="L11" s="72">
        <f>K11*'Assumed Values'!$C$8</f>
        <v>389.41656670362744</v>
      </c>
      <c r="M11" s="73">
        <f t="shared" si="0"/>
        <v>242.50906640026764</v>
      </c>
      <c r="N11" s="88">
        <f>I11*'Inputs &amp; Outputs'!B$16*'Benefit Calculations'!G11*('Benefit Calculations'!D$4-'Benefit Calculations'!D$5)</f>
        <v>65.774211279551835</v>
      </c>
      <c r="O11" s="89">
        <f t="shared" si="4"/>
        <v>1.8850966212679541E-2</v>
      </c>
      <c r="P11" s="72">
        <f>ABS(O11*'Assumed Values'!$C$7)</f>
        <v>35.911090635154522</v>
      </c>
      <c r="Q11" s="73">
        <f t="shared" si="1"/>
        <v>22.363622423836635</v>
      </c>
      <c r="T11" s="85">
        <f t="shared" si="5"/>
        <v>4.7052807491803884E-2</v>
      </c>
      <c r="U11" s="86">
        <f>T11*'Assumed Values'!$D$8</f>
        <v>0</v>
      </c>
    </row>
    <row r="12" spans="2:21" x14ac:dyDescent="0.25">
      <c r="B12" s="27"/>
      <c r="C12" s="68"/>
      <c r="F12" s="70">
        <f t="shared" si="2"/>
        <v>2026</v>
      </c>
      <c r="G12" s="80">
        <f t="shared" si="6"/>
        <v>16428.26853121915</v>
      </c>
      <c r="H12" s="79">
        <f>$C$10</f>
        <v>1.5155937169817113E-2</v>
      </c>
      <c r="I12" s="70">
        <f>IF(AND(F12&gt;='Inputs &amp; Outputs'!B$13,F12&lt;'Inputs &amp; Outputs'!B$13+'Inputs &amp; Outputs'!B$19),1,0)</f>
        <v>1</v>
      </c>
      <c r="J12" s="71">
        <f>I12*'Inputs &amp; Outputs'!B$16*'Benefit Calculations'!G12*('Benefit Calculations'!C$4-'Benefit Calculations'!C$5)</f>
        <v>183.71514186851215</v>
      </c>
      <c r="K12" s="89">
        <f t="shared" si="3"/>
        <v>5.265297545571037E-2</v>
      </c>
      <c r="L12" s="72">
        <f>K12*'Assumed Values'!$C$8</f>
        <v>395.31853972147348</v>
      </c>
      <c r="M12" s="73">
        <f t="shared" si="0"/>
        <v>230.07898932125337</v>
      </c>
      <c r="N12" s="88">
        <f>I12*'Inputs &amp; Outputs'!B$16*'Benefit Calculations'!G12*('Benefit Calculations'!D$4-'Benefit Calculations'!D$5)</f>
        <v>66.771081093098999</v>
      </c>
      <c r="O12" s="89">
        <f t="shared" si="4"/>
        <v>1.9136670272189259E-2</v>
      </c>
      <c r="P12" s="72">
        <f>ABS(O12*'Assumed Values'!$C$7)</f>
        <v>36.455356868520539</v>
      </c>
      <c r="Q12" s="73">
        <f t="shared" si="1"/>
        <v>21.217349607646561</v>
      </c>
      <c r="T12" s="85">
        <f t="shared" si="5"/>
        <v>4.7765936885813154E-2</v>
      </c>
      <c r="U12" s="86">
        <f>T12*'Assumed Values'!$D$8</f>
        <v>0</v>
      </c>
    </row>
    <row r="13" spans="2:21" x14ac:dyDescent="0.25">
      <c r="B13" s="27"/>
      <c r="C13" s="68"/>
      <c r="F13" s="70">
        <f t="shared" si="2"/>
        <v>2027</v>
      </c>
      <c r="G13" s="80">
        <f t="shared" si="6"/>
        <v>16677.254336887192</v>
      </c>
      <c r="H13" s="79">
        <f t="shared" ref="H13:H36" si="8">$C$10</f>
        <v>1.5155937169817113E-2</v>
      </c>
      <c r="I13" s="70">
        <f>IF(AND(F13&gt;='Inputs &amp; Outputs'!B$13,F13&lt;'Inputs &amp; Outputs'!B$13+'Inputs &amp; Outputs'!B$19),1,0)</f>
        <v>1</v>
      </c>
      <c r="J13" s="71">
        <f>I13*'Inputs &amp; Outputs'!B$16*'Benefit Calculations'!G13*('Benefit Calculations'!C$4-'Benefit Calculations'!C$5)</f>
        <v>186.49951701581537</v>
      </c>
      <c r="K13" s="89">
        <f t="shared" si="3"/>
        <v>5.3450980643521044E-2</v>
      </c>
      <c r="L13" s="72">
        <f>K13*'Assumed Values'!$C$8</f>
        <v>401.30996267155598</v>
      </c>
      <c r="M13" s="73">
        <f t="shared" si="0"/>
        <v>218.28602993224419</v>
      </c>
      <c r="N13" s="88">
        <f>I13*'Inputs &amp; Outputs'!B$16*'Benefit Calculations'!G13*('Benefit Calculations'!D$4-'Benefit Calculations'!D$5)</f>
        <v>67.783059402906773</v>
      </c>
      <c r="O13" s="89">
        <f t="shared" si="4"/>
        <v>1.9426704444474065E-2</v>
      </c>
      <c r="P13" s="72">
        <f>ABS(O13*'Assumed Values'!$C$7)</f>
        <v>37.007871966723094</v>
      </c>
      <c r="Q13" s="73">
        <f t="shared" si="1"/>
        <v>20.129830303934668</v>
      </c>
      <c r="T13" s="85">
        <f t="shared" si="5"/>
        <v>4.8489874424111991E-2</v>
      </c>
      <c r="U13" s="86">
        <f>T13*'Assumed Values'!$D$8</f>
        <v>0</v>
      </c>
    </row>
    <row r="14" spans="2:21" x14ac:dyDescent="0.25">
      <c r="B14" s="27"/>
      <c r="C14" s="68"/>
      <c r="F14" s="70">
        <f t="shared" si="2"/>
        <v>2028</v>
      </c>
      <c r="G14" s="80">
        <f t="shared" si="6"/>
        <v>16930.013755782114</v>
      </c>
      <c r="H14" s="79">
        <f t="shared" si="8"/>
        <v>1.5155937169817113E-2</v>
      </c>
      <c r="I14" s="70">
        <f>IF(AND(F14&gt;='Inputs &amp; Outputs'!B$13,F14&lt;'Inputs &amp; Outputs'!B$13+'Inputs &amp; Outputs'!B$19),1,0)</f>
        <v>1</v>
      </c>
      <c r="J14" s="71">
        <f>I14*'Inputs &amp; Outputs'!B$16*'Benefit Calculations'!G14*('Benefit Calculations'!C$4-'Benefit Calculations'!C$5)</f>
        <v>189.32609197790831</v>
      </c>
      <c r="K14" s="89">
        <f t="shared" si="3"/>
        <v>5.426108034781936E-2</v>
      </c>
      <c r="L14" s="72">
        <f>K14*'Assumed Values'!$C$8</f>
        <v>407.39219125142773</v>
      </c>
      <c r="M14" s="73">
        <f t="shared" si="0"/>
        <v>207.09753204387485</v>
      </c>
      <c r="N14" s="88">
        <f>I14*'Inputs &amp; Outputs'!B$16*'Benefit Calculations'!G14*('Benefit Calculations'!D$4-'Benefit Calculations'!D$5)</f>
        <v>68.810375192395213</v>
      </c>
      <c r="O14" s="89">
        <f t="shared" si="4"/>
        <v>1.9721134356451123E-2</v>
      </c>
      <c r="P14" s="72">
        <f>ABS(O14*'Assumed Values'!$C$7)</f>
        <v>37.568760949039387</v>
      </c>
      <c r="Q14" s="73">
        <f t="shared" si="1"/>
        <v>19.098053034822602</v>
      </c>
      <c r="T14" s="85">
        <f t="shared" si="5"/>
        <v>4.9224783914256158E-2</v>
      </c>
      <c r="U14" s="86">
        <f>T14*'Assumed Values'!$D$8</f>
        <v>0</v>
      </c>
    </row>
    <row r="15" spans="2:21" x14ac:dyDescent="0.25">
      <c r="B15" s="27"/>
      <c r="C15" s="69"/>
      <c r="F15" s="70">
        <f t="shared" si="2"/>
        <v>2029</v>
      </c>
      <c r="G15" s="80">
        <f t="shared" si="6"/>
        <v>17186.603980548887</v>
      </c>
      <c r="H15" s="79">
        <f t="shared" si="8"/>
        <v>1.5155937169817113E-2</v>
      </c>
      <c r="I15" s="70">
        <f>IF(AND(F15&gt;='Inputs &amp; Outputs'!B$13,F15&lt;'Inputs &amp; Outputs'!B$13+'Inputs &amp; Outputs'!B$19),1,0)</f>
        <v>1</v>
      </c>
      <c r="J15" s="71">
        <f>I15*'Inputs &amp; Outputs'!B$16*'Benefit Calculations'!G15*('Benefit Calculations'!C$4-'Benefit Calculations'!C$5)</f>
        <v>192.19550633253252</v>
      </c>
      <c r="K15" s="89">
        <f t="shared" si="3"/>
        <v>5.5083457872337316E-2</v>
      </c>
      <c r="L15" s="72">
        <f>K15*'Assumed Values'!$C$8</f>
        <v>413.56660170550856</v>
      </c>
      <c r="M15" s="73">
        <f t="shared" si="0"/>
        <v>196.48251329678132</v>
      </c>
      <c r="N15" s="88">
        <f>I15*'Inputs &amp; Outputs'!B$16*'Benefit Calculations'!G15*('Benefit Calculations'!D$4-'Benefit Calculations'!D$5)</f>
        <v>69.853260915442689</v>
      </c>
      <c r="O15" s="89">
        <f t="shared" si="4"/>
        <v>2.0020026629675013E-2</v>
      </c>
      <c r="P15" s="72">
        <f>ABS(O15*'Assumed Values'!$C$7)</f>
        <v>38.138150729530899</v>
      </c>
      <c r="Q15" s="73">
        <f t="shared" si="1"/>
        <v>18.119160679144112</v>
      </c>
      <c r="T15" s="85">
        <f t="shared" si="5"/>
        <v>4.9970831646458456E-2</v>
      </c>
      <c r="U15" s="86">
        <f>T15*'Assumed Values'!$D$8</f>
        <v>0</v>
      </c>
    </row>
    <row r="16" spans="2:21" x14ac:dyDescent="0.25">
      <c r="B16" s="27"/>
      <c r="C16" s="69"/>
      <c r="F16" s="70">
        <f t="shared" si="2"/>
        <v>2030</v>
      </c>
      <c r="G16" s="80">
        <f t="shared" si="6"/>
        <v>17447.083070640616</v>
      </c>
      <c r="H16" s="79">
        <f t="shared" si="8"/>
        <v>1.5155937169817113E-2</v>
      </c>
      <c r="I16" s="70">
        <f>IF(AND(F16&gt;='Inputs &amp; Outputs'!B$13,F16&lt;'Inputs &amp; Outputs'!B$13+'Inputs &amp; Outputs'!B$19),1,0)</f>
        <v>1</v>
      </c>
      <c r="J16" s="71">
        <f>I16*'Inputs &amp; Outputs'!B$16*'Benefit Calculations'!G16*('Benefit Calculations'!C$4-'Benefit Calculations'!C$5)</f>
        <v>195.10840935082956</v>
      </c>
      <c r="K16" s="89">
        <f t="shared" si="3"/>
        <v>5.5918299298946719E-2</v>
      </c>
      <c r="L16" s="72">
        <f>K16*'Assumed Values'!$C$8</f>
        <v>419.83459113649195</v>
      </c>
      <c r="M16" s="73">
        <f t="shared" si="0"/>
        <v>186.41157936754684</v>
      </c>
      <c r="N16" s="88">
        <f>I16*'Inputs &amp; Outputs'!B$16*'Benefit Calculations'!G16*('Benefit Calculations'!D$4-'Benefit Calculations'!D$5)</f>
        <v>70.911952548983976</v>
      </c>
      <c r="O16" s="89">
        <f t="shared" si="4"/>
        <v>2.0323448895412433E-2</v>
      </c>
      <c r="P16" s="72">
        <f>ABS(O16*'Assumed Values'!$C$7)</f>
        <v>38.716170145760685</v>
      </c>
      <c r="Q16" s="73">
        <f t="shared" si="1"/>
        <v>17.190442560716864</v>
      </c>
      <c r="T16" s="85">
        <f t="shared" si="5"/>
        <v>5.0728186431215683E-2</v>
      </c>
      <c r="U16" s="86">
        <f>T16*'Assumed Values'!$D$8</f>
        <v>0</v>
      </c>
    </row>
    <row r="17" spans="2:21" x14ac:dyDescent="0.25">
      <c r="B17" s="27"/>
      <c r="C17" s="69"/>
      <c r="F17" s="70">
        <f t="shared" si="2"/>
        <v>2031</v>
      </c>
      <c r="G17" s="80">
        <f t="shared" si="6"/>
        <v>17711.509965455825</v>
      </c>
      <c r="H17" s="79">
        <f t="shared" si="8"/>
        <v>1.5155937169817113E-2</v>
      </c>
      <c r="I17" s="70">
        <f>IF(AND(F17&gt;='Inputs &amp; Outputs'!B$13,F17&lt;'Inputs &amp; Outputs'!B$13+'Inputs &amp; Outputs'!B$19),1,0)</f>
        <v>1</v>
      </c>
      <c r="J17" s="71">
        <f>I17*'Inputs &amp; Outputs'!B$16*'Benefit Calculations'!G17*('Benefit Calculations'!C$4-'Benefit Calculations'!C$5)</f>
        <v>198.06546014425371</v>
      </c>
      <c r="K17" s="89">
        <f t="shared" si="3"/>
        <v>5.6765793529764588E-2</v>
      </c>
      <c r="L17" s="72">
        <f>K17*'Assumed Values'!$C$8</f>
        <v>426.19757782147252</v>
      </c>
      <c r="M17" s="73">
        <f t="shared" si="0"/>
        <v>176.85684257211938</v>
      </c>
      <c r="N17" s="88">
        <f>I17*'Inputs &amp; Outputs'!B$16*'Benefit Calculations'!G17*('Benefit Calculations'!D$4-'Benefit Calculations'!D$5)</f>
        <v>71.986689646405438</v>
      </c>
      <c r="O17" s="89">
        <f t="shared" si="4"/>
        <v>2.0631469809945294E-2</v>
      </c>
      <c r="P17" s="72">
        <f>ABS(O17*'Assumed Values'!$C$7)</f>
        <v>39.302949987945787</v>
      </c>
      <c r="Q17" s="73">
        <f t="shared" si="1"/>
        <v>16.309326942138728</v>
      </c>
      <c r="T17" s="85">
        <f t="shared" si="5"/>
        <v>5.1497019637505963E-2</v>
      </c>
      <c r="U17" s="86">
        <f>T17*'Assumed Values'!$D$8</f>
        <v>0</v>
      </c>
    </row>
    <row r="18" spans="2:21" x14ac:dyDescent="0.25">
      <c r="F18" s="70">
        <f t="shared" si="2"/>
        <v>2032</v>
      </c>
      <c r="G18" s="80">
        <f t="shared" si="6"/>
        <v>17979.944497674864</v>
      </c>
      <c r="H18" s="79">
        <f t="shared" si="8"/>
        <v>1.5155937169817113E-2</v>
      </c>
      <c r="I18" s="70">
        <f>IF(AND(F18&gt;='Inputs &amp; Outputs'!B$13,F18&lt;'Inputs &amp; Outputs'!B$13+'Inputs &amp; Outputs'!B$19),1,0)</f>
        <v>1</v>
      </c>
      <c r="J18" s="71">
        <f>I18*'Inputs &amp; Outputs'!B$16*'Benefit Calculations'!G18*('Benefit Calculations'!C$4-'Benefit Calculations'!C$5)</f>
        <v>201.06732781371093</v>
      </c>
      <c r="K18" s="89">
        <f t="shared" si="3"/>
        <v>5.7626132329896516E-2</v>
      </c>
      <c r="L18" s="72">
        <f>K18*'Assumed Values'!$C$8</f>
        <v>432.65700153286303</v>
      </c>
      <c r="M18" s="73">
        <f t="shared" si="0"/>
        <v>167.79184464130344</v>
      </c>
      <c r="N18" s="88">
        <f>I18*'Inputs &amp; Outputs'!B$16*'Benefit Calculations'!G18*('Benefit Calculations'!D$4-'Benefit Calculations'!D$5)</f>
        <v>73.077715391749493</v>
      </c>
      <c r="O18" s="89">
        <f t="shared" si="4"/>
        <v>2.0944159070105807E-2</v>
      </c>
      <c r="P18" s="72">
        <f>ABS(O18*'Assumed Values'!$C$7)</f>
        <v>39.898623028551562</v>
      </c>
      <c r="Q18" s="73">
        <f t="shared" si="1"/>
        <v>15.47337390332317</v>
      </c>
      <c r="T18" s="85">
        <f t="shared" si="5"/>
        <v>5.2277505231564846E-2</v>
      </c>
      <c r="U18" s="86">
        <f>T18*'Assumed Values'!$D$8</f>
        <v>0</v>
      </c>
    </row>
    <row r="19" spans="2:21" x14ac:dyDescent="0.25">
      <c r="F19" s="70">
        <f t="shared" si="2"/>
        <v>2033</v>
      </c>
      <c r="G19" s="80">
        <f t="shared" si="6"/>
        <v>18252.447406798423</v>
      </c>
      <c r="H19" s="79">
        <f t="shared" si="8"/>
        <v>1.5155937169817113E-2</v>
      </c>
      <c r="I19" s="70">
        <f>IF(AND(F19&gt;='Inputs &amp; Outputs'!B$13,F19&lt;'Inputs &amp; Outputs'!B$13+'Inputs &amp; Outputs'!B$19),1,0)</f>
        <v>1</v>
      </c>
      <c r="J19" s="71">
        <f>I19*'Inputs &amp; Outputs'!B$16*'Benefit Calculations'!G19*('Benefit Calculations'!C$4-'Benefit Calculations'!C$5)</f>
        <v>204.11469160095854</v>
      </c>
      <c r="K19" s="89">
        <f t="shared" si="3"/>
        <v>5.8499510370827991E-2</v>
      </c>
      <c r="L19" s="72">
        <f>K19*'Assumed Values'!$C$8</f>
        <v>439.21432386417655</v>
      </c>
      <c r="M19" s="73">
        <f t="shared" si="0"/>
        <v>159.19148345448104</v>
      </c>
      <c r="N19" s="88">
        <f>I19*'Inputs &amp; Outputs'!B$16*'Benefit Calculations'!G19*('Benefit Calculations'!D$4-'Benefit Calculations'!D$5)</f>
        <v>74.185276654740619</v>
      </c>
      <c r="O19" s="89">
        <f t="shared" si="4"/>
        <v>2.1261587429046984E-2</v>
      </c>
      <c r="P19" s="72">
        <f>ABS(O19*'Assumed Values'!$C$7)</f>
        <v>40.503324052334506</v>
      </c>
      <c r="Q19" s="73">
        <f t="shared" si="1"/>
        <v>14.680268585053291</v>
      </c>
      <c r="T19" s="85">
        <f t="shared" si="5"/>
        <v>5.3069819816249218E-2</v>
      </c>
      <c r="U19" s="86">
        <f>T19*'Assumed Values'!$D$8</f>
        <v>0</v>
      </c>
    </row>
    <row r="20" spans="2:21" x14ac:dyDescent="0.25">
      <c r="F20" s="70">
        <f t="shared" si="2"/>
        <v>2034</v>
      </c>
      <c r="G20" s="80">
        <f t="shared" si="6"/>
        <v>18529.080352891251</v>
      </c>
      <c r="H20" s="79">
        <f t="shared" si="8"/>
        <v>1.5155937169817113E-2</v>
      </c>
      <c r="I20" s="70">
        <f>IF(AND(F20&gt;='Inputs &amp; Outputs'!B$13,F20&lt;'Inputs &amp; Outputs'!B$13+'Inputs &amp; Outputs'!B$19),1,0)</f>
        <v>1</v>
      </c>
      <c r="J20" s="71">
        <f>I20*'Inputs &amp; Outputs'!B$16*'Benefit Calculations'!G20*('Benefit Calculations'!C$4-'Benefit Calculations'!C$5)</f>
        <v>207.20824104229928</v>
      </c>
      <c r="K20" s="89">
        <f t="shared" si="3"/>
        <v>5.9386125274473331E-2</v>
      </c>
      <c r="L20" s="72">
        <f>K20*'Assumed Values'!$C$8</f>
        <v>445.87102856074574</v>
      </c>
      <c r="M20" s="73">
        <f t="shared" si="0"/>
        <v>151.03194352867962</v>
      </c>
      <c r="N20" s="88">
        <f>I20*'Inputs &amp; Outputs'!B$16*'Benefit Calculations'!G20*('Benefit Calculations'!D$4-'Benefit Calculations'!D$5)</f>
        <v>75.309624046645368</v>
      </c>
      <c r="O20" s="89">
        <f t="shared" si="4"/>
        <v>2.1583826712252195E-2</v>
      </c>
      <c r="P20" s="72">
        <f>ABS(O20*'Assumed Values'!$C$7)</f>
        <v>41.117189886840428</v>
      </c>
      <c r="Q20" s="73">
        <f t="shared" si="1"/>
        <v>13.927814778845233</v>
      </c>
      <c r="T20" s="85">
        <f t="shared" si="5"/>
        <v>5.3874142670997813E-2</v>
      </c>
      <c r="U20" s="86">
        <f>T20*'Assumed Values'!$D$8</f>
        <v>0</v>
      </c>
    </row>
    <row r="21" spans="2:21" x14ac:dyDescent="0.25">
      <c r="F21" s="70">
        <f t="shared" si="2"/>
        <v>2035</v>
      </c>
      <c r="G21" s="80">
        <f t="shared" si="6"/>
        <v>18809.905930534165</v>
      </c>
      <c r="H21" s="79">
        <f t="shared" si="8"/>
        <v>1.5155937169817113E-2</v>
      </c>
      <c r="I21" s="70">
        <f>IF(AND(F21&gt;='Inputs &amp; Outputs'!B$13,F21&lt;'Inputs &amp; Outputs'!B$13+'Inputs &amp; Outputs'!B$19),1,0)</f>
        <v>1</v>
      </c>
      <c r="J21" s="71">
        <f>I21*'Inputs &amp; Outputs'!B$16*'Benefit Calculations'!G21*('Benefit Calculations'!C$4-'Benefit Calculations'!C$5)</f>
        <v>210.34867612460471</v>
      </c>
      <c r="K21" s="89">
        <f t="shared" si="3"/>
        <v>6.028617765789214E-2</v>
      </c>
      <c r="L21" s="72">
        <f>K21*'Assumed Values'!$C$8</f>
        <v>452.62862185545418</v>
      </c>
      <c r="M21" s="73">
        <f t="shared" si="0"/>
        <v>143.29063007050061</v>
      </c>
      <c r="N21" s="88">
        <f>I21*'Inputs &amp; Outputs'!B$16*'Benefit Calculations'!G21*('Benefit Calculations'!D$4-'Benefit Calculations'!D$5)</f>
        <v>76.45101197697889</v>
      </c>
      <c r="O21" s="89">
        <f t="shared" si="4"/>
        <v>2.1910949833787313E-2</v>
      </c>
      <c r="P21" s="72">
        <f>ABS(O21*'Assumed Values'!$C$7)</f>
        <v>41.74035943336483</v>
      </c>
      <c r="Q21" s="73">
        <f t="shared" si="1"/>
        <v>13.213928845370342</v>
      </c>
      <c r="T21" s="85">
        <f t="shared" si="5"/>
        <v>5.4690655792397222E-2</v>
      </c>
      <c r="U21" s="86">
        <f>T21*'Assumed Values'!$D$8</f>
        <v>0</v>
      </c>
    </row>
    <row r="22" spans="2:21" x14ac:dyDescent="0.25">
      <c r="F22" s="70">
        <f t="shared" si="2"/>
        <v>2036</v>
      </c>
      <c r="G22" s="80">
        <f t="shared" si="6"/>
        <v>19094.98768298751</v>
      </c>
      <c r="H22" s="79">
        <f t="shared" si="8"/>
        <v>1.5155937169817113E-2</v>
      </c>
      <c r="I22" s="70">
        <f>IF(AND(F22&gt;='Inputs &amp; Outputs'!B$13,F22&lt;'Inputs &amp; Outputs'!B$13+'Inputs &amp; Outputs'!B$19),1,0)</f>
        <v>1</v>
      </c>
      <c r="J22" s="71">
        <f>I22*'Inputs &amp; Outputs'!B$16*'Benefit Calculations'!G22*('Benefit Calculations'!C$4-'Benefit Calculations'!C$5)</f>
        <v>213.53670744370339</v>
      </c>
      <c r="K22" s="89">
        <f t="shared" si="3"/>
        <v>6.1199871178683571E-2</v>
      </c>
      <c r="L22" s="72">
        <f>K22*'Assumed Values'!$C$8</f>
        <v>459.48863280955624</v>
      </c>
      <c r="M22" s="73">
        <f t="shared" si="0"/>
        <v>135.94610640829214</v>
      </c>
      <c r="N22" s="88">
        <f>I22*'Inputs &amp; Outputs'!B$16*'Benefit Calculations'!G22*('Benefit Calculations'!D$4-'Benefit Calculations'!D$5)</f>
        <v>77.609698711070891</v>
      </c>
      <c r="O22" s="89">
        <f t="shared" si="4"/>
        <v>2.2243030812799203E-2</v>
      </c>
      <c r="P22" s="72">
        <f>ABS(O22*'Assumed Values'!$C$7)</f>
        <v>42.372973698382481</v>
      </c>
      <c r="Q22" s="73">
        <f t="shared" si="1"/>
        <v>12.536633944595518</v>
      </c>
      <c r="T22" s="85">
        <f t="shared" si="5"/>
        <v>5.5519543935362882E-2</v>
      </c>
      <c r="U22" s="86">
        <f>T22*'Assumed Values'!$D$8</f>
        <v>0</v>
      </c>
    </row>
    <row r="23" spans="2:21" x14ac:dyDescent="0.25">
      <c r="F23" s="70">
        <f t="shared" si="2"/>
        <v>2037</v>
      </c>
      <c r="G23" s="80">
        <f t="shared" si="6"/>
        <v>19384.390116569302</v>
      </c>
      <c r="H23" s="79">
        <f t="shared" si="8"/>
        <v>1.5155937169817113E-2</v>
      </c>
      <c r="I23" s="70">
        <f>IF(AND(F23&gt;='Inputs &amp; Outputs'!B$13,F23&lt;'Inputs &amp; Outputs'!B$13+'Inputs &amp; Outputs'!B$19),1,0)</f>
        <v>1</v>
      </c>
      <c r="J23" s="71">
        <f>I23*'Inputs &amp; Outputs'!B$16*'Benefit Calculations'!G23*('Benefit Calculations'!C$4-'Benefit Calculations'!C$5)</f>
        <v>216.77305636516979</v>
      </c>
      <c r="K23" s="89">
        <f t="shared" si="3"/>
        <v>6.212741258106861E-2</v>
      </c>
      <c r="L23" s="72">
        <f>K23*'Assumed Values'!$C$8</f>
        <v>466.4526136586631</v>
      </c>
      <c r="M23" s="73">
        <f t="shared" si="0"/>
        <v>128.97803463130606</v>
      </c>
      <c r="N23" s="88">
        <f>I23*'Inputs &amp; Outputs'!B$16*'Benefit Calculations'!G23*('Benefit Calculations'!D$4-'Benefit Calculations'!D$5)</f>
        <v>78.785946428504332</v>
      </c>
      <c r="O23" s="89">
        <f t="shared" si="4"/>
        <v>2.2580144790264298E-2</v>
      </c>
      <c r="P23" s="72">
        <f>ABS(O23*'Assumed Values'!$C$7)</f>
        <v>43.01517582545349</v>
      </c>
      <c r="Q23" s="73">
        <f t="shared" si="1"/>
        <v>11.894054561664307</v>
      </c>
      <c r="T23" s="85">
        <f t="shared" si="5"/>
        <v>5.6360994654944145E-2</v>
      </c>
      <c r="U23" s="86">
        <f>T23*'Assumed Values'!$D$8</f>
        <v>0</v>
      </c>
    </row>
    <row r="24" spans="2:21" x14ac:dyDescent="0.25">
      <c r="F24" s="70">
        <f t="shared" si="2"/>
        <v>2038</v>
      </c>
      <c r="G24" s="80">
        <f t="shared" si="6"/>
        <v>19678.178715251252</v>
      </c>
      <c r="H24" s="79">
        <f t="shared" si="8"/>
        <v>1.5155937169817113E-2</v>
      </c>
      <c r="I24" s="70">
        <f>IF(AND(F24&gt;='Inputs &amp; Outputs'!B$13,F24&lt;'Inputs &amp; Outputs'!B$13+'Inputs &amp; Outputs'!B$19),1,0)</f>
        <v>1</v>
      </c>
      <c r="J24" s="71">
        <f>I24*'Inputs &amp; Outputs'!B$16*'Benefit Calculations'!G24*('Benefit Calculations'!C$4-'Benefit Calculations'!C$5)</f>
        <v>220.05845518754958</v>
      </c>
      <c r="K24" s="89">
        <f t="shared" si="3"/>
        <v>6.30690117426706E-2</v>
      </c>
      <c r="L24" s="72">
        <f>K24*'Assumed Values'!$C$8</f>
        <v>473.52214016397085</v>
      </c>
      <c r="M24" s="73">
        <f t="shared" si="0"/>
        <v>122.36711927146231</v>
      </c>
      <c r="N24" s="88">
        <f>I24*'Inputs &amp; Outputs'!B$16*'Benefit Calculations'!G24*('Benefit Calculations'!D$4-'Benefit Calculations'!D$5)</f>
        <v>79.980021282439338</v>
      </c>
      <c r="O24" s="89">
        <f t="shared" si="4"/>
        <v>2.2922368045990921E-2</v>
      </c>
      <c r="P24" s="72">
        <f>ABS(O24*'Assumed Values'!$C$7)</f>
        <v>43.667111127612706</v>
      </c>
      <c r="Q24" s="73">
        <f t="shared" si="1"/>
        <v>11.284411313360065</v>
      </c>
      <c r="T24" s="85">
        <f t="shared" si="5"/>
        <v>5.7215198348762888E-2</v>
      </c>
      <c r="U24" s="86">
        <f>T24*'Assumed Values'!$D$8</f>
        <v>0</v>
      </c>
    </row>
    <row r="25" spans="2:21" x14ac:dyDescent="0.25">
      <c r="F25" s="70">
        <f t="shared" si="2"/>
        <v>2039</v>
      </c>
      <c r="G25" s="80">
        <f t="shared" si="6"/>
        <v>19976.419955476031</v>
      </c>
      <c r="H25" s="79">
        <f t="shared" si="8"/>
        <v>1.5155937169817113E-2</v>
      </c>
      <c r="I25" s="70">
        <f>IF(AND(F25&gt;='Inputs &amp; Outputs'!B$13,F25&lt;'Inputs &amp; Outputs'!B$13+'Inputs &amp; Outputs'!B$19),1,0)</f>
        <v>1</v>
      </c>
      <c r="J25" s="71">
        <f>I25*'Inputs &amp; Outputs'!B$16*'Benefit Calculations'!G25*('Benefit Calculations'!C$4-'Benefit Calculations'!C$5)</f>
        <v>223.39364730805909</v>
      </c>
      <c r="K25" s="89">
        <f t="shared" si="3"/>
        <v>6.4024881722004975E-2</v>
      </c>
      <c r="L25" s="72">
        <f>K25*'Assumed Values'!$C$8</f>
        <v>480.69881196881335</v>
      </c>
      <c r="M25" s="73">
        <f t="shared" si="0"/>
        <v>116.09505387176833</v>
      </c>
      <c r="N25" s="88">
        <f>I25*'Inputs &amp; Outputs'!B$16*'Benefit Calculations'!G25*('Benefit Calculations'!D$4-'Benefit Calculations'!D$5)</f>
        <v>81.192193459836616</v>
      </c>
      <c r="O25" s="89">
        <f t="shared" si="4"/>
        <v>2.3269778015879383E-2</v>
      </c>
      <c r="P25" s="72">
        <f>ABS(O25*'Assumed Values'!$C$7)</f>
        <v>44.328927120250221</v>
      </c>
      <c r="Q25" s="73">
        <f t="shared" si="1"/>
        <v>10.706016020769834</v>
      </c>
      <c r="T25" s="85">
        <f t="shared" si="5"/>
        <v>5.8082348300095364E-2</v>
      </c>
      <c r="U25" s="86">
        <f>T25*'Assumed Values'!$D$8</f>
        <v>0</v>
      </c>
    </row>
    <row r="26" spans="2:21" x14ac:dyDescent="0.25">
      <c r="F26" s="70">
        <f t="shared" si="2"/>
        <v>2040</v>
      </c>
      <c r="G26" s="80">
        <f t="shared" si="6"/>
        <v>20279.181321199107</v>
      </c>
      <c r="H26" s="79">
        <f t="shared" si="8"/>
        <v>1.5155937169817113E-2</v>
      </c>
      <c r="I26" s="70">
        <f>IF(AND(F26&gt;='Inputs &amp; Outputs'!B$13,F26&lt;'Inputs &amp; Outputs'!B$13+'Inputs &amp; Outputs'!B$19),1,0)</f>
        <v>1</v>
      </c>
      <c r="J26" s="71">
        <f>I26*'Inputs &amp; Outputs'!B$16*'Benefit Calculations'!G26*('Benefit Calculations'!C$4-'Benefit Calculations'!C$5)</f>
        <v>226.7793873907963</v>
      </c>
      <c r="K26" s="89">
        <f t="shared" si="3"/>
        <v>6.4995238806688643E-2</v>
      </c>
      <c r="L26" s="72">
        <f>K26*'Assumed Values'!$C$8</f>
        <v>487.98425296061833</v>
      </c>
      <c r="M26" s="73">
        <f t="shared" si="0"/>
        <v>110.14447029343492</v>
      </c>
      <c r="N26" s="88">
        <f>I26*'Inputs &amp; Outputs'!B$16*'Benefit Calculations'!G26*('Benefit Calculations'!D$4-'Benefit Calculations'!D$5)</f>
        <v>82.422737242593527</v>
      </c>
      <c r="O26" s="89">
        <f t="shared" si="4"/>
        <v>2.3622453309443639E-2</v>
      </c>
      <c r="P26" s="72">
        <f>ABS(O26*'Assumed Values'!$C$7)</f>
        <v>45.000773554490131</v>
      </c>
      <c r="Q26" s="73">
        <f t="shared" si="1"/>
        <v>10.15726703450437</v>
      </c>
      <c r="T26" s="85">
        <f t="shared" si="5"/>
        <v>5.8962640721607035E-2</v>
      </c>
      <c r="U26" s="86">
        <f>T26*'Assumed Values'!$D$8</f>
        <v>0</v>
      </c>
    </row>
    <row r="27" spans="2:21" x14ac:dyDescent="0.25">
      <c r="F27" s="70">
        <f t="shared" si="2"/>
        <v>2041</v>
      </c>
      <c r="G27" s="80">
        <f t="shared" si="6"/>
        <v>20586.53131915853</v>
      </c>
      <c r="H27" s="79">
        <f t="shared" si="8"/>
        <v>1.5155937169817113E-2</v>
      </c>
      <c r="I27" s="70">
        <f>IF(AND(F27&gt;='Inputs &amp; Outputs'!B$13,F27&lt;'Inputs &amp; Outputs'!B$13+'Inputs &amp; Outputs'!B$19),1,0)</f>
        <v>1</v>
      </c>
      <c r="J27" s="71">
        <f>I27*'Inputs &amp; Outputs'!B$16*'Benefit Calculations'!G27*('Benefit Calculations'!C$4-'Benefit Calculations'!C$5)</f>
        <v>230.21644153750083</v>
      </c>
      <c r="K27" s="89">
        <f t="shared" si="3"/>
        <v>6.5980302562380078E-2</v>
      </c>
      <c r="L27" s="72">
        <f>K27*'Assumed Values'!$C$8</f>
        <v>495.3801116383496</v>
      </c>
      <c r="M27" s="73">
        <f t="shared" si="0"/>
        <v>104.49889062131309</v>
      </c>
      <c r="N27" s="88">
        <f>I27*'Inputs &amp; Outputs'!B$16*'Benefit Calculations'!G27*('Benefit Calculations'!D$4-'Benefit Calculations'!D$5)</f>
        <v>83.671931069606629</v>
      </c>
      <c r="O27" s="89">
        <f t="shared" si="4"/>
        <v>2.3980473727598508E-2</v>
      </c>
      <c r="P27" s="72">
        <f>ABS(O27*'Assumed Values'!$C$7)</f>
        <v>45.682802451075155</v>
      </c>
      <c r="Q27" s="73">
        <f t="shared" si="1"/>
        <v>9.6366447995293214</v>
      </c>
      <c r="T27" s="85">
        <f t="shared" si="5"/>
        <v>5.9856274799750218E-2</v>
      </c>
      <c r="U27" s="86">
        <f>T27*'Assumed Values'!$D$8</f>
        <v>0</v>
      </c>
    </row>
    <row r="28" spans="2:21" x14ac:dyDescent="0.25">
      <c r="F28" s="70">
        <f t="shared" si="2"/>
        <v>2042</v>
      </c>
      <c r="G28" s="80">
        <f t="shared" si="6"/>
        <v>20898.539494376168</v>
      </c>
      <c r="H28" s="79">
        <f t="shared" si="8"/>
        <v>1.5155937169817113E-2</v>
      </c>
      <c r="I28" s="70">
        <f>IF(AND(F28&gt;='Inputs &amp; Outputs'!B$13,F28&lt;'Inputs &amp; Outputs'!B$13+'Inputs &amp; Outputs'!B$19),1,0)</f>
        <v>1</v>
      </c>
      <c r="J28" s="71">
        <f>I28*'Inputs &amp; Outputs'!B$16*'Benefit Calculations'!G28*('Benefit Calculations'!C$4-'Benefit Calculations'!C$5)</f>
        <v>233.70558746090205</v>
      </c>
      <c r="K28" s="89">
        <f t="shared" si="3"/>
        <v>6.6980295882461044E-2</v>
      </c>
      <c r="L28" s="72">
        <f>K28*'Assumed Values'!$C$8</f>
        <v>502.88806148551754</v>
      </c>
      <c r="M28" s="73">
        <f t="shared" si="0"/>
        <v>99.14268153447226</v>
      </c>
      <c r="N28" s="88">
        <f>I28*'Inputs &amp; Outputs'!B$16*'Benefit Calculations'!G28*('Benefit Calculations'!D$4-'Benefit Calculations'!D$5)</f>
        <v>84.940057599774846</v>
      </c>
      <c r="O28" s="89">
        <f t="shared" si="4"/>
        <v>2.4343920280716434E-2</v>
      </c>
      <c r="P28" s="72">
        <f>ABS(O28*'Assumed Values'!$C$7)</f>
        <v>46.375168134764806</v>
      </c>
      <c r="Q28" s="73">
        <f t="shared" si="1"/>
        <v>9.1427076473260094</v>
      </c>
      <c r="T28" s="85">
        <f t="shared" si="5"/>
        <v>6.0763452739834529E-2</v>
      </c>
      <c r="U28" s="86">
        <f>T28*'Assumed Values'!$D$8</f>
        <v>0</v>
      </c>
    </row>
    <row r="29" spans="2:21" x14ac:dyDescent="0.25">
      <c r="F29" s="70">
        <f t="shared" si="2"/>
        <v>2043</v>
      </c>
      <c r="G29" s="80">
        <f t="shared" si="6"/>
        <v>21215.276445893873</v>
      </c>
      <c r="H29" s="79">
        <f t="shared" si="8"/>
        <v>1.5155937169817113E-2</v>
      </c>
      <c r="I29" s="70">
        <f>IF(AND(F29&gt;='Inputs &amp; Outputs'!B$13,F29&lt;'Inputs &amp; Outputs'!B$13+'Inputs &amp; Outputs'!B$19),1,0)</f>
        <v>1</v>
      </c>
      <c r="J29" s="71">
        <f>I29*'Inputs &amp; Outputs'!B$16*'Benefit Calculations'!G29*('Benefit Calculations'!C$4-'Benefit Calculations'!C$5)</f>
        <v>237.24761466069467</v>
      </c>
      <c r="K29" s="89">
        <f t="shared" si="3"/>
        <v>6.799544503847138E-2</v>
      </c>
      <c r="L29" s="72">
        <f>K29*'Assumed Values'!$C$8</f>
        <v>510.5098013488431</v>
      </c>
      <c r="M29" s="73">
        <f t="shared" si="0"/>
        <v>94.061011015566251</v>
      </c>
      <c r="N29" s="88">
        <f>I29*'Inputs &amp; Outputs'!B$16*'Benefit Calculations'!G29*('Benefit Calculations'!D$4-'Benefit Calculations'!D$5)</f>
        <v>86.227403775957683</v>
      </c>
      <c r="O29" s="89">
        <f t="shared" si="4"/>
        <v>2.4712875206958012E-2</v>
      </c>
      <c r="P29" s="72">
        <f>ABS(O29*'Assumed Values'!$C$7)</f>
        <v>47.07802726925501</v>
      </c>
      <c r="Q29" s="73">
        <f t="shared" si="1"/>
        <v>8.6740878037298028</v>
      </c>
      <c r="T29" s="85">
        <f t="shared" si="5"/>
        <v>6.1684379811780612E-2</v>
      </c>
      <c r="U29" s="86">
        <f>T29*'Assumed Values'!$D$8</f>
        <v>0</v>
      </c>
    </row>
    <row r="30" spans="2:21" x14ac:dyDescent="0.25">
      <c r="F30" s="70">
        <f t="shared" si="2"/>
        <v>2044</v>
      </c>
      <c r="G30" s="80">
        <f t="shared" si="6"/>
        <v>21536.813842748143</v>
      </c>
      <c r="H30" s="79">
        <f t="shared" si="8"/>
        <v>1.5155937169817113E-2</v>
      </c>
      <c r="I30" s="70">
        <f>IF(AND(F30&gt;='Inputs &amp; Outputs'!B$13,F30&lt;'Inputs &amp; Outputs'!B$13+'Inputs &amp; Outputs'!B$19),1,0)</f>
        <v>1</v>
      </c>
      <c r="J30" s="71">
        <f>I30*'Inputs &amp; Outputs'!B$16*'Benefit Calculations'!G30*('Benefit Calculations'!C$4-'Benefit Calculations'!C$5)</f>
        <v>240.84332460218116</v>
      </c>
      <c r="K30" s="89">
        <f t="shared" si="3"/>
        <v>6.902597973130821E-2</v>
      </c>
      <c r="L30" s="72">
        <f>K30*'Assumed Values'!$C$8</f>
        <v>518.24705582266199</v>
      </c>
      <c r="M30" s="73">
        <f t="shared" si="0"/>
        <v>89.239807279109968</v>
      </c>
      <c r="N30" s="88">
        <f>I30*'Inputs &amp; Outputs'!B$16*'Benefit Calculations'!G30*('Benefit Calculations'!D$4-'Benefit Calculations'!D$5)</f>
        <v>87.534260889902555</v>
      </c>
      <c r="O30" s="89">
        <f t="shared" si="4"/>
        <v>2.5087421990880199E-2</v>
      </c>
      <c r="P30" s="72">
        <f>ABS(O30*'Assumed Values'!$C$7)</f>
        <v>47.791538892626782</v>
      </c>
      <c r="Q30" s="73">
        <f t="shared" si="1"/>
        <v>8.2294876013912237</v>
      </c>
      <c r="T30" s="85">
        <f t="shared" si="5"/>
        <v>6.2619264396567106E-2</v>
      </c>
      <c r="U30" s="86">
        <f>T30*'Assumed Values'!$D$8</f>
        <v>0</v>
      </c>
    </row>
    <row r="31" spans="2:21" x14ac:dyDescent="0.25">
      <c r="F31" s="70">
        <f t="shared" si="2"/>
        <v>2045</v>
      </c>
      <c r="G31" s="80">
        <f>'Inputs &amp; Outputs'!$B$24</f>
        <v>23571</v>
      </c>
      <c r="H31" s="79">
        <f t="shared" si="8"/>
        <v>1.5155937169817113E-2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23928.240595029758</v>
      </c>
      <c r="H32" s="79">
        <f t="shared" si="8"/>
        <v>1.5155937169817113E-2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24290.895506072295</v>
      </c>
      <c r="H33" s="79">
        <f t="shared" si="8"/>
        <v>1.5155937169817113E-2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24659.04679216092</v>
      </c>
      <c r="H34" s="79">
        <f t="shared" si="8"/>
        <v>1.5155937169817113E-2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25032.777756010491</v>
      </c>
      <c r="H35" s="79">
        <f t="shared" si="8"/>
        <v>1.5155937169817113E-2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25412.172962866582</v>
      </c>
      <c r="H36" s="79">
        <f t="shared" si="8"/>
        <v>1.5155937169817113E-2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4191.1756217349202</v>
      </c>
      <c r="K37" s="71">
        <f t="shared" ref="K37:Q37" si="9">SUM(K4:K36)</f>
        <v>1.2011958562442451</v>
      </c>
      <c r="L37" s="74">
        <f t="shared" si="9"/>
        <v>9018.5784886817892</v>
      </c>
      <c r="M37" s="75">
        <f t="shared" si="9"/>
        <v>3079.5016295557775</v>
      </c>
      <c r="N37" s="88">
        <f t="shared" si="9"/>
        <v>1523.2785086085858</v>
      </c>
      <c r="O37" s="88">
        <f t="shared" si="9"/>
        <v>0.43657340984654958</v>
      </c>
      <c r="P37" s="76">
        <f t="shared" si="9"/>
        <v>831.67234575767714</v>
      </c>
      <c r="Q37" s="75">
        <f t="shared" si="9"/>
        <v>283.98448239170261</v>
      </c>
      <c r="T37" s="85">
        <f>SUM(T4:T36)</f>
        <v>1.089705661651079</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topLeftCell="A4"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Hill, Gary - PWE</cp:lastModifiedBy>
  <cp:lastPrinted>2018-10-30T18:59:27Z</cp:lastPrinted>
  <dcterms:created xsi:type="dcterms:W3CDTF">2012-07-25T15:48:32Z</dcterms:created>
  <dcterms:modified xsi:type="dcterms:W3CDTF">2018-10-31T16:56:12Z</dcterms:modified>
</cp:coreProperties>
</file>