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9_HW_FM528/"/>
    </mc:Choice>
  </mc:AlternateContent>
  <xr:revisionPtr revIDLastSave="0" documentId="10_ncr:100000_{CBB0CAAF-5770-4C9F-AA68-53AEDFBD2B26}" xr6:coauthVersionLast="31" xr6:coauthVersionMax="40" xr10:uidLastSave="{00000000-0000-0000-0000-00000000000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17"/>
</workbook>
</file>

<file path=xl/calcChain.xml><?xml version="1.0" encoding="utf-8"?>
<calcChain xmlns="http://schemas.openxmlformats.org/spreadsheetml/2006/main">
  <c r="G8" i="11" l="1"/>
  <c r="F8" i="11"/>
  <c r="J4" i="12"/>
  <c r="E4" i="12" s="1"/>
  <c r="B7" i="12"/>
  <c r="F9" i="11"/>
  <c r="G9" i="11"/>
  <c r="K4" i="12" s="1"/>
  <c r="F4" i="12" s="1"/>
  <c r="B6" i="12"/>
  <c r="B5" i="12"/>
  <c r="B4" i="12"/>
  <c r="B10" i="12"/>
  <c r="B8" i="12"/>
  <c r="B9"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l="1"/>
  <c r="F11" i="11" s="1"/>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<sst xmlns="http://schemas.openxmlformats.org/spreadsheetml/2006/main" count="198" uniqueCount="144">
  <si>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</si>
  <si>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</si>
  <si>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</si>
  <si>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</si>
  <si>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</si>
  <si>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</si>
  <si>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</si>
  <si>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</si>
  <si>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</si>
  <si>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</si>
  <si>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</si>
  <si>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</si>
  <si>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</si>
  <si>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</si>
  <si>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</si>
  <si>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</si>
  <si>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</si>
  <si>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</si>
  <si>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</si>
  <si>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</si>
  <si>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</si>
  <si>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</si>
  <si>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</si>
  <si>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</si>
  <si>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</si>
  <si>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</si>
  <si>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</si>
  <si>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</si>
  <si>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</si>
  <si>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</si>
  <si>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</si>
  <si>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</si>
  <si>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</si>
  <si>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</si>
  <si>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</si>
  <si>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</si>
  <si>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</si>
  <si>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</si>
  <si>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</si>
  <si>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</si>
  <si>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</si>
  <si>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</si>
  <si>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</si>
  <si>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</si>
  <si>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</si>
  <si>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</si>
  <si>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</si>
  <si>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</si>
  <si>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</si>
  <si>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</si>
  <si>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</si>
  <si>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</si>
  <si>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</si>
  <si>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</si>
  <si>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</si>
  <si>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</si>
  <si>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</si>
  <si>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</si>
  <si>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</si>
  <si>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</si>
  <si>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</si>
  <si>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</si>
  <si>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</si>
  <si>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</si>
  <si>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</si>
  <si>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</si>
  <si>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</si>
  <si>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</si>
  <si>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</si>
  <si>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</si>
  <si>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</si>
  <si>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</si>
  <si>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</si>
  <si>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</si>
  <si>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</si>
  <si>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</si>
  <si>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</si>
  <si>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</si>
  <si>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</si>
  <si>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</si>
  <si>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</si>
  <si>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</si>
  <si>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</si>
  <si>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</si>
  <si>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</si>
  <si>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</si>
  <si>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</si>
  <si>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</si>
  <si>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</si>
  <si>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</si>
  <si>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</si>
  <si>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</si>
  <si>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</si>
  <si>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</si>
  <si>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</si>
  <si>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</si>
  <si>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</si>
  <si>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</si>
  <si>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</si>
  <si>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</si>
  <si>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</si>
  <si>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</si>
  <si>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</si>
  <si>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</si>
  <si>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</si>
  <si>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</si>
  <si>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</si>
  <si>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</si>
  <si>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</si>
  <si>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528 Extension</t>
  </si>
  <si>
    <t>ADT</t>
  </si>
  <si>
    <t>ITS infrastructure</t>
  </si>
  <si>
    <t>Application ID Number:</t>
  </si>
  <si>
    <t>Number of Lanes</t>
  </si>
  <si>
    <t>Sponsor ID Number (CSJ, etc.):</t>
  </si>
  <si>
    <t>1414-02-016</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</si>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</sst>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x14ac:dyDescent="0.3"/>
    <row r="2" spans="1:4" x14ac:dyDescent="0.25">
      <c r="B2" s="50" t="s">
        <v>0</v>
      </c>
      <c r="C2" s="51"/>
      <c r="D2" s="52"/>
    </row>
    <row r="3" spans="1:4" x14ac:dyDescent="0.25">
      <c r="B3" s="53" t="s">
        <v>1</v>
      </c>
      <c r="C3" s="54"/>
      <c r="D3" s="55"/>
    </row>
    <row r="4" spans="1:4" x14ac:dyDescent="0.25">
      <c r="B4" s="78" t="s">
        <v>2</v>
      </c>
      <c r="C4" s="79"/>
      <c r="D4" s="80"/>
    </row>
    <row r="5" spans="1:4" x14ac:dyDescent="0.25">
      <c r="B5" s="78"/>
      <c r="C5" s="79"/>
      <c r="D5" s="80"/>
    </row>
    <row r="6" spans="1:4" x14ac:dyDescent="0.25">
      <c r="B6" s="56"/>
      <c r="C6" s="54"/>
      <c r="D6" s="55"/>
    </row>
    <row r="7" spans="1:4" x14ac:dyDescent="0.25">
      <c r="B7" s="58" t="s">
        <v>3</v>
      </c>
      <c r="C7" s="58" t="s">
        <v>4</v>
      </c>
      <c r="D7" s="58" t="s">
        <v>5</v>
      </c>
    </row>
    <row r="8" spans="1:4" ht="30" x14ac:dyDescent="0.25">
      <c r="A8" s="20"/>
      <c r="B8" s="74" t="s">
        <v>6</v>
      </c>
      <c r="C8" s="75" t="s">
        <v>7</v>
      </c>
      <c r="D8" s="74" t="s">
        <v>8</v>
      </c>
    </row>
    <row r="9" spans="1:4" ht="90" x14ac:dyDescent="0.25">
      <c r="B9" s="74" t="s">
        <v>9</v>
      </c>
      <c r="C9" s="75" t="s">
        <v>10</v>
      </c>
      <c r="D9" s="74" t="s">
        <v>11</v>
      </c>
    </row>
    <row r="10" spans="1:4" ht="30" x14ac:dyDescent="0.25">
      <c r="B10" s="74" t="s">
        <v>12</v>
      </c>
      <c r="C10" s="75" t="s">
        <v>13</v>
      </c>
      <c r="D10" s="74" t="s">
        <v>14</v>
      </c>
    </row>
    <row r="11" spans="1:4" ht="30" x14ac:dyDescent="0.25">
      <c r="B11" s="74" t="s">
        <v>15</v>
      </c>
      <c r="C11" s="75" t="s">
        <v>16</v>
      </c>
      <c r="D11" s="74" t="s">
        <v>17</v>
      </c>
    </row>
    <row r="12" spans="1:4" ht="45" x14ac:dyDescent="0.25">
      <c r="B12" s="76" t="s">
        <v>18</v>
      </c>
      <c r="C12" s="77" t="s">
        <v>19</v>
      </c>
      <c r="D12" s="74" t="s">
        <v>20</v>
      </c>
    </row>
    <row r="13" spans="1:4" x14ac:dyDescent="0.25">
      <c r="B13" s="76"/>
      <c r="C13" s="77"/>
      <c r="D13" s="59" t="s">
        <v>21</v>
      </c>
    </row>
    <row r="14" spans="1:4" ht="45" x14ac:dyDescent="0.25">
      <c r="B14" s="74" t="s">
        <v>22</v>
      </c>
      <c r="C14" s="75" t="s">
        <v>23</v>
      </c>
      <c r="D14" s="74" t="s">
        <v>24</v>
      </c>
    </row>
    <row r="15" spans="1:4" ht="45" x14ac:dyDescent="0.25">
      <c r="B15" s="74" t="s">
        <v>25</v>
      </c>
      <c r="C15" s="75" t="s">
        <v>26</v>
      </c>
      <c r="D15" s="74" t="s">
        <v>27</v>
      </c>
    </row>
    <row r="16" spans="1:4" ht="45" x14ac:dyDescent="0.25">
      <c r="B16" s="74" t="s">
        <v>28</v>
      </c>
      <c r="C16" s="75" t="s">
        <v>29</v>
      </c>
      <c r="D16" s="74" t="s">
        <v>30</v>
      </c>
    </row>
    <row r="17" spans="2:4" ht="60" x14ac:dyDescent="0.25">
      <c r="B17" s="74" t="s">
        <v>31</v>
      </c>
      <c r="C17" s="75" t="s">
        <v>32</v>
      </c>
      <c r="D17" s="74" t="s">
        <v>33</v>
      </c>
    </row>
    <row r="18" spans="2:4" ht="45" x14ac:dyDescent="0.25">
      <c r="B18" s="74" t="s">
        <v>34</v>
      </c>
      <c r="C18" s="75" t="s">
        <v>35</v>
      </c>
      <c r="D18" s="74" t="s">
        <v>36</v>
      </c>
    </row>
    <row r="19" spans="2:4" ht="45" x14ac:dyDescent="0.25">
      <c r="B19" s="74" t="s">
        <v>37</v>
      </c>
      <c r="C19" s="75" t="s">
        <v>38</v>
      </c>
      <c r="D19" s="74" t="s">
        <v>39</v>
      </c>
    </row>
    <row r="20" spans="2:4" ht="45" x14ac:dyDescent="0.25">
      <c r="B20" s="74" t="s">
        <v>40</v>
      </c>
      <c r="C20" s="75" t="s">
        <v>41</v>
      </c>
      <c r="D20" s="74" t="s">
        <v>42</v>
      </c>
    </row>
    <row r="21" spans="2:4" ht="105" x14ac:dyDescent="0.25">
      <c r="B21" s="74" t="s">
        <v>43</v>
      </c>
      <c r="C21" s="75" t="s">
        <v>44</v>
      </c>
      <c r="D21" s="74" t="s">
        <v>45</v>
      </c>
    </row>
    <row r="22" spans="2:4" ht="105" x14ac:dyDescent="0.25">
      <c r="B22" s="74" t="s">
        <v>46</v>
      </c>
      <c r="C22" s="75" t="s">
        <v>47</v>
      </c>
      <c r="D22" s="74" t="s">
        <v>48</v>
      </c>
    </row>
    <row r="23" spans="2:4" x14ac:dyDescent="0.25">
      <c r="B23" s="57"/>
      <c r="C23" s="57"/>
      <c r="D23" s="57"/>
    </row>
    <row r="24" spans="2:4" x14ac:dyDescent="0.25">
      <c r="B24" s="57"/>
      <c r="C24" s="57"/>
      <c r="D24" s="57"/>
    </row>
    <row r="25" spans="2:4" x14ac:dyDescent="0.25">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3" t="s">
        <v>49</v>
      </c>
      <c r="D3" s="3" t="s">
        <v>50</v>
      </c>
      <c r="E3" s="4" t="s">
        <v>51</v>
      </c>
      <c r="G3" s="10" t="s">
        <v>52</v>
      </c>
      <c r="H3" s="10"/>
      <c r="I3" s="10" t="s">
        <v>53</v>
      </c>
      <c r="J3" s="10" t="s">
        <v>54</v>
      </c>
    </row>
    <row r="4" spans="1:10" x14ac:dyDescent="0.25">
      <c r="A4" s="1" t="s">
        <v>55</v>
      </c>
      <c r="B4" s="2"/>
      <c r="D4" s="1" t="s">
        <v>56</v>
      </c>
      <c r="E4" s="2">
        <v>2015</v>
      </c>
      <c r="G4" s="8">
        <f>E4</f>
        <v>2015</v>
      </c>
      <c r="H4" s="8">
        <f>IF(G4&lt;2041,1,0)</f>
        <v>1</v>
      </c>
      <c r="I4" s="17">
        <f>IF($G4&lt;($G$4+$E$5),$E$17,0)*H4</f>
        <v>0</v>
      </c>
      <c r="J4" s="22" t="e">
        <f>I4*$B$18*$B$19/10^3</f>
        <v>#REF!</v>
      </c>
    </row>
    <row r="5" spans="1:10" x14ac:dyDescent="0.25">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25">
      <c r="A6" s="1" t="s">
        <v>59</v>
      </c>
      <c r="B6" s="2">
        <v>1</v>
      </c>
      <c r="D6" s="81" t="s">
        <v>60</v>
      </c>
      <c r="E6" s="82"/>
      <c r="G6" s="8">
        <f t="shared" si="0"/>
        <v>2017</v>
      </c>
      <c r="H6" s="8">
        <f t="shared" si="1"/>
        <v>1</v>
      </c>
      <c r="I6" s="17">
        <f t="shared" si="2"/>
        <v>0</v>
      </c>
      <c r="J6" s="22" t="e">
        <f t="shared" si="3"/>
        <v>#REF!</v>
      </c>
    </row>
    <row r="7" spans="1:10" x14ac:dyDescent="0.25">
      <c r="A7" s="1" t="s">
        <v>61</v>
      </c>
      <c r="B7" s="18"/>
      <c r="D7" s="1" t="s">
        <v>62</v>
      </c>
      <c r="E7" s="5"/>
      <c r="G7" s="9">
        <f t="shared" si="0"/>
        <v>2018</v>
      </c>
      <c r="H7" s="9">
        <f t="shared" si="1"/>
        <v>1</v>
      </c>
      <c r="I7" s="17">
        <f t="shared" si="2"/>
        <v>0</v>
      </c>
      <c r="J7" s="28" t="e">
        <f t="shared" si="3"/>
        <v>#REF!</v>
      </c>
    </row>
    <row r="8" spans="1:10" x14ac:dyDescent="0.25">
      <c r="A8" s="1" t="s">
        <v>63</v>
      </c>
      <c r="B8" s="18"/>
      <c r="D8" s="1" t="s">
        <v>64</v>
      </c>
      <c r="E8" s="31">
        <v>1.1499999999999999</v>
      </c>
      <c r="G8" s="8">
        <f t="shared" si="0"/>
        <v>2019</v>
      </c>
      <c r="H8" s="8">
        <f t="shared" si="1"/>
        <v>1</v>
      </c>
      <c r="I8" s="17">
        <f t="shared" si="2"/>
        <v>0</v>
      </c>
      <c r="J8" s="22" t="e">
        <f t="shared" si="3"/>
        <v>#REF!</v>
      </c>
    </row>
    <row r="9" spans="1:10" x14ac:dyDescent="0.25">
      <c r="G9" s="9">
        <f t="shared" si="0"/>
        <v>2020</v>
      </c>
      <c r="H9" s="9">
        <f t="shared" si="1"/>
        <v>1</v>
      </c>
      <c r="I9" s="17">
        <f t="shared" si="2"/>
        <v>0</v>
      </c>
      <c r="J9" s="28" t="e">
        <f t="shared" si="3"/>
        <v>#REF!</v>
      </c>
    </row>
    <row r="10" spans="1:10" x14ac:dyDescent="0.25">
      <c r="A10" s="7" t="s">
        <v>65</v>
      </c>
      <c r="G10" s="8">
        <f t="shared" si="0"/>
        <v>2021</v>
      </c>
      <c r="H10" s="8">
        <f t="shared" si="1"/>
        <v>1</v>
      </c>
      <c r="I10" s="17">
        <f t="shared" si="2"/>
        <v>0</v>
      </c>
      <c r="J10" s="22" t="e">
        <f t="shared" si="3"/>
        <v>#REF!</v>
      </c>
    </row>
    <row r="11" spans="1:10" x14ac:dyDescent="0.25">
      <c r="A11" s="6" t="s">
        <v>66</v>
      </c>
      <c r="B11" s="29" t="e">
        <f>NPV($B$17,J4:J29)/(1+$B$17)^(E4-B16+1)</f>
        <v>#REF!</v>
      </c>
      <c r="G11" s="9">
        <f t="shared" si="0"/>
        <v>2022</v>
      </c>
      <c r="H11" s="9">
        <f t="shared" si="1"/>
        <v>1</v>
      </c>
      <c r="I11" s="17">
        <f t="shared" si="2"/>
        <v>0</v>
      </c>
      <c r="J11" s="28" t="e">
        <f t="shared" si="3"/>
        <v>#REF!</v>
      </c>
    </row>
    <row r="12" spans="1:10" x14ac:dyDescent="0.25">
      <c r="A12" s="6" t="s">
        <v>67</v>
      </c>
      <c r="B12" s="27" t="e">
        <f>B11/B7</f>
        <v>#REF!</v>
      </c>
      <c r="G12" s="8">
        <f t="shared" si="0"/>
        <v>2023</v>
      </c>
      <c r="H12" s="8">
        <f t="shared" si="1"/>
        <v>1</v>
      </c>
      <c r="I12" s="17">
        <f t="shared" si="2"/>
        <v>0</v>
      </c>
      <c r="J12" s="22" t="e">
        <f t="shared" si="3"/>
        <v>#REF!</v>
      </c>
    </row>
    <row r="13" spans="1:10" x14ac:dyDescent="0.25">
      <c r="G13" s="9">
        <f t="shared" si="0"/>
        <v>2024</v>
      </c>
      <c r="H13" s="9">
        <f t="shared" si="1"/>
        <v>1</v>
      </c>
      <c r="I13" s="17">
        <f t="shared" si="2"/>
        <v>0</v>
      </c>
      <c r="J13" s="28" t="e">
        <f t="shared" si="3"/>
        <v>#REF!</v>
      </c>
    </row>
    <row r="14" spans="1:10" x14ac:dyDescent="0.25">
      <c r="G14" s="8">
        <f>G13+1</f>
        <v>2025</v>
      </c>
      <c r="H14" s="8">
        <f t="shared" si="1"/>
        <v>1</v>
      </c>
      <c r="I14" s="17">
        <f t="shared" si="2"/>
        <v>0</v>
      </c>
      <c r="J14" s="22" t="e">
        <f t="shared" si="3"/>
        <v>#REF!</v>
      </c>
    </row>
    <row r="15" spans="1:10" x14ac:dyDescent="0.25">
      <c r="A15" s="11" t="s">
        <v>68</v>
      </c>
      <c r="G15" s="9">
        <f t="shared" si="0"/>
        <v>2026</v>
      </c>
      <c r="H15" s="9">
        <f t="shared" si="1"/>
        <v>1</v>
      </c>
      <c r="I15" s="17">
        <f t="shared" si="2"/>
        <v>0</v>
      </c>
      <c r="J15" s="28" t="e">
        <f t="shared" si="3"/>
        <v>#REF!</v>
      </c>
    </row>
    <row r="16" spans="1:10" x14ac:dyDescent="0.25">
      <c r="A16" s="12" t="s">
        <v>69</v>
      </c>
      <c r="B16" s="12" t="e">
        <f>#REF!</f>
        <v>#REF!</v>
      </c>
      <c r="D16" s="11" t="s">
        <v>70</v>
      </c>
      <c r="E16" s="19" t="s">
        <v>51</v>
      </c>
      <c r="G16" s="8">
        <f t="shared" si="0"/>
        <v>2027</v>
      </c>
      <c r="H16" s="8">
        <f t="shared" si="1"/>
        <v>1</v>
      </c>
      <c r="I16" s="17">
        <f t="shared" si="2"/>
        <v>0</v>
      </c>
      <c r="J16" s="22" t="e">
        <f t="shared" si="3"/>
        <v>#REF!</v>
      </c>
    </row>
    <row r="17" spans="1:10" x14ac:dyDescent="0.25">
      <c r="A17" s="12" t="s">
        <v>71</v>
      </c>
      <c r="B17" s="13" t="e">
        <f>#REF!</f>
        <v>#REF!</v>
      </c>
      <c r="D17" s="15" t="s">
        <v>72</v>
      </c>
      <c r="E17" s="16">
        <f>E7/E8</f>
        <v>0</v>
      </c>
      <c r="G17" s="9">
        <f t="shared" si="0"/>
        <v>2028</v>
      </c>
      <c r="H17" s="9">
        <f t="shared" si="1"/>
        <v>1</v>
      </c>
      <c r="I17" s="17">
        <f t="shared" si="2"/>
        <v>0</v>
      </c>
      <c r="J17" s="28" t="e">
        <f t="shared" si="3"/>
        <v>#REF!</v>
      </c>
    </row>
    <row r="18" spans="1:10" x14ac:dyDescent="0.25">
      <c r="A18" s="12" t="s">
        <v>73</v>
      </c>
      <c r="B18" s="12">
        <f>IF(B6=2,2.1, 1.1)</f>
        <v>1.1000000000000001</v>
      </c>
      <c r="G18" s="8">
        <f t="shared" si="0"/>
        <v>2029</v>
      </c>
      <c r="H18" s="8">
        <f t="shared" si="1"/>
        <v>1</v>
      </c>
      <c r="I18" s="17">
        <f t="shared" si="2"/>
        <v>0</v>
      </c>
      <c r="J18" s="22" t="e">
        <f t="shared" si="3"/>
        <v>#REF!</v>
      </c>
    </row>
    <row r="19" spans="1:10" x14ac:dyDescent="0.25">
      <c r="A19" s="12" t="s">
        <v>74</v>
      </c>
      <c r="B19" s="14" t="e">
        <f>#REF!</f>
        <v>#REF!</v>
      </c>
      <c r="G19" s="9">
        <f t="shared" si="0"/>
        <v>2030</v>
      </c>
      <c r="H19" s="9">
        <f t="shared" si="1"/>
        <v>1</v>
      </c>
      <c r="I19" s="17">
        <f t="shared" si="2"/>
        <v>0</v>
      </c>
      <c r="J19" s="28" t="e">
        <f t="shared" si="3"/>
        <v>#REF!</v>
      </c>
    </row>
    <row r="20" spans="1:10" x14ac:dyDescent="0.25">
      <c r="A20" s="12" t="s">
        <v>75</v>
      </c>
      <c r="B20" s="12">
        <v>260</v>
      </c>
      <c r="G20" s="8">
        <f t="shared" si="0"/>
        <v>2031</v>
      </c>
      <c r="H20" s="8">
        <f t="shared" si="1"/>
        <v>1</v>
      </c>
      <c r="I20" s="17">
        <f t="shared" si="2"/>
        <v>0</v>
      </c>
      <c r="J20" s="22" t="e">
        <f t="shared" si="3"/>
        <v>#REF!</v>
      </c>
    </row>
    <row r="21" spans="1:10" x14ac:dyDescent="0.25">
      <c r="G21" s="9">
        <f t="shared" si="0"/>
        <v>2032</v>
      </c>
      <c r="H21" s="9">
        <f t="shared" si="1"/>
        <v>1</v>
      </c>
      <c r="I21" s="17">
        <f t="shared" si="2"/>
        <v>0</v>
      </c>
      <c r="J21" s="28" t="e">
        <f t="shared" si="3"/>
        <v>#REF!</v>
      </c>
    </row>
    <row r="22" spans="1:10" x14ac:dyDescent="0.25">
      <c r="G22" s="8">
        <f t="shared" si="0"/>
        <v>2033</v>
      </c>
      <c r="H22" s="8">
        <f t="shared" si="1"/>
        <v>1</v>
      </c>
      <c r="I22" s="17">
        <f t="shared" si="2"/>
        <v>0</v>
      </c>
      <c r="J22" s="22" t="e">
        <f t="shared" si="3"/>
        <v>#REF!</v>
      </c>
    </row>
    <row r="23" spans="1:10" x14ac:dyDescent="0.25">
      <c r="G23" s="9">
        <f t="shared" si="0"/>
        <v>2034</v>
      </c>
      <c r="H23" s="9">
        <f t="shared" si="1"/>
        <v>1</v>
      </c>
      <c r="I23" s="17">
        <f t="shared" si="2"/>
        <v>0</v>
      </c>
      <c r="J23" s="28" t="e">
        <f t="shared" si="3"/>
        <v>#REF!</v>
      </c>
    </row>
    <row r="24" spans="1:10" x14ac:dyDescent="0.25">
      <c r="G24" s="8">
        <f t="shared" si="0"/>
        <v>2035</v>
      </c>
      <c r="H24" s="8">
        <f t="shared" si="1"/>
        <v>1</v>
      </c>
      <c r="I24" s="17">
        <f t="shared" si="2"/>
        <v>0</v>
      </c>
      <c r="J24" s="22" t="e">
        <f t="shared" si="3"/>
        <v>#REF!</v>
      </c>
    </row>
    <row r="25" spans="1:10" x14ac:dyDescent="0.25">
      <c r="G25" s="9">
        <f t="shared" si="0"/>
        <v>2036</v>
      </c>
      <c r="H25" s="9">
        <f t="shared" si="1"/>
        <v>1</v>
      </c>
      <c r="I25" s="17">
        <f t="shared" si="2"/>
        <v>0</v>
      </c>
      <c r="J25" s="28" t="e">
        <f t="shared" ref="J25:J29" si="4">I25*$B$18*$B$19/10^3</f>
        <v>#REF!</v>
      </c>
    </row>
    <row r="26" spans="1:10" x14ac:dyDescent="0.25">
      <c r="G26" s="8">
        <f t="shared" si="0"/>
        <v>2037</v>
      </c>
      <c r="H26" s="8">
        <f t="shared" si="1"/>
        <v>1</v>
      </c>
      <c r="I26" s="17">
        <f t="shared" si="2"/>
        <v>0</v>
      </c>
      <c r="J26" s="22" t="e">
        <f t="shared" si="4"/>
        <v>#REF!</v>
      </c>
    </row>
    <row r="27" spans="1:10" x14ac:dyDescent="0.25">
      <c r="G27" s="9">
        <f t="shared" si="0"/>
        <v>2038</v>
      </c>
      <c r="H27" s="9">
        <f t="shared" si="1"/>
        <v>1</v>
      </c>
      <c r="I27" s="17">
        <f t="shared" si="2"/>
        <v>0</v>
      </c>
      <c r="J27" s="28" t="e">
        <f t="shared" si="4"/>
        <v>#REF!</v>
      </c>
    </row>
    <row r="28" spans="1:10" x14ac:dyDescent="0.25">
      <c r="G28" s="8">
        <f t="shared" si="0"/>
        <v>2039</v>
      </c>
      <c r="H28" s="8">
        <f t="shared" si="1"/>
        <v>1</v>
      </c>
      <c r="I28" s="17">
        <f t="shared" si="2"/>
        <v>0</v>
      </c>
      <c r="J28" s="22" t="e">
        <f t="shared" si="4"/>
        <v>#REF!</v>
      </c>
    </row>
    <row r="29" spans="1:10" x14ac:dyDescent="0.25">
      <c r="A29" s="20"/>
      <c r="G29" s="9">
        <f t="shared" si="0"/>
        <v>2040</v>
      </c>
      <c r="H29" s="9">
        <f t="shared" si="1"/>
        <v>1</v>
      </c>
      <c r="I29" s="17">
        <f t="shared" si="2"/>
        <v>0</v>
      </c>
      <c r="J29" s="28" t="e">
        <f t="shared" si="4"/>
        <v>#REF!</v>
      </c>
    </row>
    <row r="51" spans="1:1" x14ac:dyDescent="0.25">
      <c r="A51" t="s">
        <v>76</v>
      </c>
    </row>
    <row r="52" spans="1:1" x14ac:dyDescent="0.25">
      <c r="A52" t="s">
        <v>77</v>
      </c>
    </row>
    <row r="53" spans="1:1" x14ac:dyDescent="0.25">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3" t="s">
        <v>49</v>
      </c>
      <c r="D3" s="3" t="s">
        <v>79</v>
      </c>
      <c r="E3" s="4" t="s">
        <v>51</v>
      </c>
      <c r="G3" s="10" t="s">
        <v>52</v>
      </c>
      <c r="H3" s="10" t="s">
        <v>80</v>
      </c>
      <c r="I3" s="10" t="s">
        <v>81</v>
      </c>
      <c r="J3" s="10" t="s">
        <v>82</v>
      </c>
      <c r="K3" s="10" t="s">
        <v>83</v>
      </c>
    </row>
    <row r="4" spans="1:11" x14ac:dyDescent="0.25">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25">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25">
      <c r="A6" s="1" t="s">
        <v>84</v>
      </c>
      <c r="B6" s="2">
        <v>2</v>
      </c>
      <c r="D6" s="81" t="s">
        <v>60</v>
      </c>
      <c r="E6" s="82"/>
      <c r="G6" s="8">
        <f t="shared" si="2"/>
        <v>2017</v>
      </c>
      <c r="H6" s="24" t="e">
        <f t="shared" si="0"/>
        <v>#REF!</v>
      </c>
      <c r="I6" s="22" t="e">
        <f t="shared" si="3"/>
        <v>#REF!</v>
      </c>
      <c r="J6" s="24" t="e">
        <f t="shared" si="1"/>
        <v>#REF!</v>
      </c>
      <c r="K6" s="22" t="e">
        <f t="shared" si="4"/>
        <v>#REF!</v>
      </c>
    </row>
    <row r="7" spans="1:11" x14ac:dyDescent="0.25">
      <c r="A7" s="1" t="s">
        <v>61</v>
      </c>
      <c r="B7" s="18"/>
      <c r="D7" s="1" t="s">
        <v>85</v>
      </c>
      <c r="E7" s="5"/>
      <c r="G7" s="9">
        <f t="shared" si="2"/>
        <v>2018</v>
      </c>
      <c r="H7" s="24" t="e">
        <f t="shared" si="0"/>
        <v>#REF!</v>
      </c>
      <c r="I7" s="25" t="e">
        <f t="shared" si="3"/>
        <v>#REF!</v>
      </c>
      <c r="J7" s="24" t="e">
        <f t="shared" si="1"/>
        <v>#REF!</v>
      </c>
      <c r="K7" s="25" t="e">
        <f t="shared" si="4"/>
        <v>#REF!</v>
      </c>
    </row>
    <row r="8" spans="1:11" x14ac:dyDescent="0.25">
      <c r="A8" s="1" t="s">
        <v>63</v>
      </c>
      <c r="B8" s="18"/>
      <c r="D8" s="81" t="s">
        <v>86</v>
      </c>
      <c r="E8" s="82"/>
      <c r="G8" s="8">
        <f t="shared" si="2"/>
        <v>2019</v>
      </c>
      <c r="H8" s="24" t="e">
        <f t="shared" si="0"/>
        <v>#REF!</v>
      </c>
      <c r="I8" s="22" t="e">
        <f t="shared" si="3"/>
        <v>#REF!</v>
      </c>
      <c r="J8" s="24" t="e">
        <f t="shared" si="1"/>
        <v>#REF!</v>
      </c>
      <c r="K8" s="22" t="e">
        <f t="shared" si="4"/>
        <v>#REF!</v>
      </c>
    </row>
    <row r="9" spans="1:11" x14ac:dyDescent="0.25">
      <c r="D9" s="1" t="s">
        <v>87</v>
      </c>
      <c r="E9" s="5"/>
      <c r="G9" s="9">
        <f t="shared" si="2"/>
        <v>2020</v>
      </c>
      <c r="H9" s="24" t="e">
        <f t="shared" si="0"/>
        <v>#REF!</v>
      </c>
      <c r="I9" s="25" t="e">
        <f t="shared" si="3"/>
        <v>#REF!</v>
      </c>
      <c r="J9" s="24" t="e">
        <f t="shared" si="1"/>
        <v>#REF!</v>
      </c>
      <c r="K9" s="25" t="e">
        <f t="shared" si="4"/>
        <v>#REF!</v>
      </c>
    </row>
    <row r="10" spans="1:11" x14ac:dyDescent="0.25">
      <c r="A10" s="7" t="s">
        <v>65</v>
      </c>
      <c r="D10" s="1" t="s">
        <v>88</v>
      </c>
      <c r="E10" s="5"/>
      <c r="G10" s="8">
        <f t="shared" si="2"/>
        <v>2021</v>
      </c>
      <c r="H10" s="24" t="e">
        <f t="shared" si="0"/>
        <v>#REF!</v>
      </c>
      <c r="I10" s="22" t="e">
        <f t="shared" si="3"/>
        <v>#REF!</v>
      </c>
      <c r="J10" s="24" t="e">
        <f t="shared" si="1"/>
        <v>#REF!</v>
      </c>
      <c r="K10" s="22" t="e">
        <f t="shared" si="4"/>
        <v>#REF!</v>
      </c>
    </row>
    <row r="11" spans="1:11" x14ac:dyDescent="0.25">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25">
      <c r="A12" s="6" t="s">
        <v>67</v>
      </c>
      <c r="B12" s="27" t="e">
        <f>B11/B7</f>
        <v>#REF!</v>
      </c>
      <c r="G12" s="8">
        <f t="shared" si="2"/>
        <v>2023</v>
      </c>
      <c r="H12" s="24" t="e">
        <f t="shared" si="0"/>
        <v>#REF!</v>
      </c>
      <c r="I12" s="22" t="e">
        <f t="shared" si="3"/>
        <v>#REF!</v>
      </c>
      <c r="J12" s="24" t="e">
        <f t="shared" si="1"/>
        <v>#REF!</v>
      </c>
      <c r="K12" s="22" t="e">
        <f t="shared" si="4"/>
        <v>#REF!</v>
      </c>
    </row>
    <row r="13" spans="1:11" x14ac:dyDescent="0.25">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25">
      <c r="G14" s="8">
        <f>G13+1</f>
        <v>2025</v>
      </c>
      <c r="H14" s="24">
        <f t="shared" si="0"/>
        <v>0</v>
      </c>
      <c r="I14" s="22" t="e">
        <f t="shared" si="3"/>
        <v>#REF!</v>
      </c>
      <c r="J14" s="24">
        <f t="shared" si="1"/>
        <v>0</v>
      </c>
      <c r="K14" s="22" t="e">
        <f t="shared" si="4"/>
        <v>#REF!</v>
      </c>
    </row>
    <row r="15" spans="1:11" x14ac:dyDescent="0.25">
      <c r="A15" s="11" t="s">
        <v>68</v>
      </c>
      <c r="G15" s="9">
        <f t="shared" si="2"/>
        <v>2026</v>
      </c>
      <c r="H15" s="24">
        <f t="shared" si="0"/>
        <v>0</v>
      </c>
      <c r="I15" s="25" t="e">
        <f t="shared" si="3"/>
        <v>#REF!</v>
      </c>
      <c r="J15" s="24">
        <f t="shared" si="1"/>
        <v>0</v>
      </c>
      <c r="K15" s="25" t="e">
        <f t="shared" si="4"/>
        <v>#REF!</v>
      </c>
    </row>
    <row r="16" spans="1:11" x14ac:dyDescent="0.25">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25">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25">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25">
      <c r="A19" s="12" t="s">
        <v>92</v>
      </c>
      <c r="B19" s="30" t="e">
        <f>IF($B$6=2,#REF!,0)</f>
        <v>#REF!</v>
      </c>
      <c r="G19" s="9">
        <f t="shared" si="2"/>
        <v>2030</v>
      </c>
      <c r="H19" s="24">
        <f t="shared" si="0"/>
        <v>0</v>
      </c>
      <c r="I19" s="25" t="e">
        <f t="shared" si="3"/>
        <v>#REF!</v>
      </c>
      <c r="J19" s="24">
        <f t="shared" si="1"/>
        <v>0</v>
      </c>
      <c r="K19" s="25" t="e">
        <f t="shared" si="4"/>
        <v>#REF!</v>
      </c>
    </row>
    <row r="20" spans="1:11" x14ac:dyDescent="0.25">
      <c r="A20" s="12" t="s">
        <v>93</v>
      </c>
      <c r="B20" s="23" t="e">
        <f>#REF!</f>
        <v>#REF!</v>
      </c>
      <c r="G20" s="8">
        <f t="shared" si="2"/>
        <v>2031</v>
      </c>
      <c r="H20" s="24">
        <f t="shared" si="0"/>
        <v>0</v>
      </c>
      <c r="I20" s="22" t="e">
        <f t="shared" si="3"/>
        <v>#REF!</v>
      </c>
      <c r="J20" s="24">
        <f t="shared" si="1"/>
        <v>0</v>
      </c>
      <c r="K20" s="22" t="e">
        <f t="shared" si="4"/>
        <v>#REF!</v>
      </c>
    </row>
    <row r="21" spans="1:11" x14ac:dyDescent="0.25">
      <c r="A21" s="12" t="s">
        <v>94</v>
      </c>
      <c r="B21" s="23" t="e">
        <f>#REF!</f>
        <v>#REF!</v>
      </c>
      <c r="G21" s="9">
        <f t="shared" si="2"/>
        <v>2032</v>
      </c>
      <c r="H21" s="24">
        <f t="shared" si="0"/>
        <v>0</v>
      </c>
      <c r="I21" s="25" t="e">
        <f t="shared" si="3"/>
        <v>#REF!</v>
      </c>
      <c r="J21" s="24">
        <f t="shared" si="1"/>
        <v>0</v>
      </c>
      <c r="K21" s="25" t="e">
        <f t="shared" si="4"/>
        <v>#REF!</v>
      </c>
    </row>
    <row r="22" spans="1:11" x14ac:dyDescent="0.25">
      <c r="A22" s="12" t="s">
        <v>75</v>
      </c>
      <c r="B22" s="12">
        <v>260</v>
      </c>
      <c r="G22" s="8">
        <f t="shared" si="2"/>
        <v>2033</v>
      </c>
      <c r="H22" s="24">
        <f t="shared" si="0"/>
        <v>0</v>
      </c>
      <c r="I22" s="22" t="e">
        <f t="shared" si="3"/>
        <v>#REF!</v>
      </c>
      <c r="J22" s="24">
        <f t="shared" si="1"/>
        <v>0</v>
      </c>
      <c r="K22" s="22" t="e">
        <f t="shared" si="4"/>
        <v>#REF!</v>
      </c>
    </row>
    <row r="23" spans="1:11" x14ac:dyDescent="0.25">
      <c r="G23" s="9">
        <f t="shared" si="2"/>
        <v>2034</v>
      </c>
      <c r="H23" s="24">
        <f t="shared" si="0"/>
        <v>0</v>
      </c>
      <c r="I23" s="25" t="e">
        <f t="shared" si="3"/>
        <v>#REF!</v>
      </c>
      <c r="J23" s="24">
        <f t="shared" si="1"/>
        <v>0</v>
      </c>
      <c r="K23" s="25" t="e">
        <f t="shared" si="4"/>
        <v>#REF!</v>
      </c>
    </row>
    <row r="24" spans="1:11" x14ac:dyDescent="0.25">
      <c r="G24" s="8">
        <f t="shared" si="2"/>
        <v>2035</v>
      </c>
      <c r="H24" s="24">
        <f t="shared" si="0"/>
        <v>0</v>
      </c>
      <c r="I24" s="22" t="e">
        <f t="shared" si="3"/>
        <v>#REF!</v>
      </c>
      <c r="J24" s="24">
        <f t="shared" si="1"/>
        <v>0</v>
      </c>
      <c r="K24" s="22" t="e">
        <f t="shared" si="4"/>
        <v>#REF!</v>
      </c>
    </row>
    <row r="25" spans="1:11" x14ac:dyDescent="0.25">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25">
      <c r="G26" s="8">
        <f t="shared" si="2"/>
        <v>2037</v>
      </c>
      <c r="H26" s="24">
        <f t="shared" si="5"/>
        <v>0</v>
      </c>
      <c r="I26" s="22" t="e">
        <f t="shared" si="6"/>
        <v>#REF!</v>
      </c>
      <c r="J26" s="24">
        <f t="shared" si="7"/>
        <v>0</v>
      </c>
      <c r="K26" s="22" t="e">
        <f t="shared" si="8"/>
        <v>#REF!</v>
      </c>
    </row>
    <row r="27" spans="1:11" x14ac:dyDescent="0.25">
      <c r="G27" s="9">
        <f t="shared" si="2"/>
        <v>2038</v>
      </c>
      <c r="H27" s="24">
        <f t="shared" si="5"/>
        <v>0</v>
      </c>
      <c r="I27" s="25" t="e">
        <f t="shared" si="6"/>
        <v>#REF!</v>
      </c>
      <c r="J27" s="24">
        <f t="shared" si="7"/>
        <v>0</v>
      </c>
      <c r="K27" s="25" t="e">
        <f t="shared" si="8"/>
        <v>#REF!</v>
      </c>
    </row>
    <row r="28" spans="1:11" x14ac:dyDescent="0.25">
      <c r="G28" s="8">
        <f t="shared" si="2"/>
        <v>2039</v>
      </c>
      <c r="H28" s="24">
        <f t="shared" si="5"/>
        <v>0</v>
      </c>
      <c r="I28" s="22" t="e">
        <f t="shared" si="6"/>
        <v>#REF!</v>
      </c>
      <c r="J28" s="24">
        <f t="shared" si="7"/>
        <v>0</v>
      </c>
      <c r="K28" s="22" t="e">
        <f t="shared" si="8"/>
        <v>#REF!</v>
      </c>
    </row>
    <row r="29" spans="1:11" x14ac:dyDescent="0.25">
      <c r="G29" s="9">
        <f t="shared" si="2"/>
        <v>2040</v>
      </c>
      <c r="H29" s="24">
        <f>IF($G29&lt;($G$4+$E$5),$E$17,0)</f>
        <v>0</v>
      </c>
      <c r="I29" s="25" t="e">
        <f t="shared" si="6"/>
        <v>#REF!</v>
      </c>
      <c r="J29" s="24">
        <f>IF($G29&lt;($G$4+$E$5),$E$18,0)</f>
        <v>0</v>
      </c>
      <c r="K29" s="25" t="e">
        <f t="shared" si="8"/>
        <v>#REF!</v>
      </c>
    </row>
    <row r="31" spans="1:11" x14ac:dyDescent="0.25">
      <c r="A31" s="20"/>
    </row>
    <row r="53" spans="1:1" x14ac:dyDescent="0.25">
      <c r="A53" t="s">
        <v>76</v>
      </c>
    </row>
    <row r="54" spans="1:1" x14ac:dyDescent="0.25">
      <c r="A54" t="s">
        <v>77</v>
      </c>
    </row>
    <row r="55" spans="1:1" x14ac:dyDescent="0.25">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topLeftCell="B1" zoomScale="115" zoomScaleNormal="115" workbookViewId="0">
      <selection activeCell="G7" sqref="G7"/>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36" t="s">
        <v>95</v>
      </c>
      <c r="L2" s="36" t="s">
        <v>12</v>
      </c>
      <c r="N2" s="36" t="s">
        <v>96</v>
      </c>
    </row>
    <row r="3" spans="1:16" ht="18.75" x14ac:dyDescent="0.3">
      <c r="A3" s="33" t="s">
        <v>97</v>
      </c>
      <c r="B3" s="34"/>
      <c r="C3" s="34"/>
      <c r="D3" s="34"/>
      <c r="E3" s="34"/>
      <c r="J3" t="s">
        <v>98</v>
      </c>
      <c r="L3" t="s">
        <v>99</v>
      </c>
      <c r="N3" t="s">
        <v>100</v>
      </c>
      <c r="P3" t="s">
        <v>101</v>
      </c>
    </row>
    <row r="4" spans="1:16" x14ac:dyDescent="0.25">
      <c r="J4" t="s">
        <v>102</v>
      </c>
      <c r="L4" t="s">
        <v>100</v>
      </c>
      <c r="N4" t="s">
        <v>103</v>
      </c>
      <c r="P4" t="s">
        <v>104</v>
      </c>
    </row>
    <row r="5" spans="1:16" x14ac:dyDescent="0.25">
      <c r="A5" s="83" t="s">
        <v>49</v>
      </c>
      <c r="B5" s="84"/>
      <c r="E5" s="3" t="s">
        <v>105</v>
      </c>
      <c r="F5" s="37" t="s">
        <v>106</v>
      </c>
      <c r="G5" s="37" t="s">
        <v>107</v>
      </c>
      <c r="J5" t="s">
        <v>108</v>
      </c>
      <c r="L5" t="s">
        <v>103</v>
      </c>
    </row>
    <row r="6" spans="1:16" x14ac:dyDescent="0.25">
      <c r="A6" s="1" t="s">
        <v>55</v>
      </c>
      <c r="B6" s="2" t="s">
        <v>109</v>
      </c>
      <c r="E6" s="1" t="s">
        <v>110</v>
      </c>
      <c r="F6" s="73">
        <v>15956</v>
      </c>
      <c r="G6" s="73">
        <v>20734</v>
      </c>
      <c r="J6" t="s">
        <v>111</v>
      </c>
    </row>
    <row r="7" spans="1:16" x14ac:dyDescent="0.25">
      <c r="A7" s="1" t="s">
        <v>112</v>
      </c>
      <c r="B7" s="2"/>
      <c r="E7" s="1" t="s">
        <v>113</v>
      </c>
      <c r="F7" s="45">
        <v>1</v>
      </c>
      <c r="G7" s="45">
        <v>2</v>
      </c>
    </row>
    <row r="8" spans="1:16" x14ac:dyDescent="0.25">
      <c r="A8" s="1" t="s">
        <v>114</v>
      </c>
      <c r="B8" s="2" t="s">
        <v>115</v>
      </c>
      <c r="E8" s="6" t="s">
        <v>116</v>
      </c>
      <c r="F8" s="69">
        <f>IF(AND(F6&gt;0,F7&gt;0), F6/F7, "N/A")</f>
        <v>15956</v>
      </c>
      <c r="G8" s="69">
        <f>IF(AND(G6&gt;0,G7&gt;0), G6/G7, "N/A")</f>
        <v>10367</v>
      </c>
    </row>
    <row r="9" spans="1:16" x14ac:dyDescent="0.25">
      <c r="A9" s="1" t="s">
        <v>117</v>
      </c>
      <c r="B9" s="2">
        <v>2025</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1.7571256800000001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1.2543009879999998</v>
      </c>
    </row>
    <row r="10" spans="1:16" x14ac:dyDescent="0.25">
      <c r="A10" s="1" t="s">
        <v>6</v>
      </c>
      <c r="B10" s="45" t="s">
        <v>101</v>
      </c>
      <c r="E10" s="6" t="s">
        <v>119</v>
      </c>
      <c r="F10" s="71">
        <f>IF(OR(F9=FALSE,G9=FALSE),"N/A",(F9-G9))</f>
        <v>0.50282469200000035</v>
      </c>
      <c r="G10" s="72"/>
    </row>
    <row r="11" spans="1:16" x14ac:dyDescent="0.25">
      <c r="A11" s="1" t="s">
        <v>9</v>
      </c>
      <c r="B11" s="45" t="s">
        <v>98</v>
      </c>
      <c r="E11" s="6" t="s">
        <v>120</v>
      </c>
      <c r="F11" s="85">
        <f>IF(OR(F9=FALSE,G9=FALSE,F10=FALSE), "N/A", IF(OR(F10=0.1,AND(0.01&lt;F10,F10&lt;0.1)), 5, (IF(OR(F10=0.2,AND(0.1&lt;F10,F10&lt;0.2)), 10, (IF(OR(F10=0.3,AND(0.2&lt;F10,F10&lt;0.3)), 15, IF(F10&gt;0.3, 20,"N/A")))))))</f>
        <v>20</v>
      </c>
      <c r="G11" s="86"/>
      <c r="H11" s="87"/>
      <c r="I11" s="88"/>
      <c r="J11" s="88"/>
      <c r="K11" s="88"/>
      <c r="L11" s="88"/>
    </row>
    <row r="12" spans="1:16" x14ac:dyDescent="0.25">
      <c r="A12" s="1" t="s">
        <v>12</v>
      </c>
      <c r="B12" s="45" t="s">
        <v>100</v>
      </c>
      <c r="H12" s="87"/>
      <c r="I12" s="88"/>
      <c r="J12" s="88"/>
      <c r="K12" s="88"/>
      <c r="L12" s="88"/>
    </row>
    <row r="13" spans="1:16" x14ac:dyDescent="0.25">
      <c r="A13" s="1" t="s">
        <v>15</v>
      </c>
      <c r="B13" s="45" t="s">
        <v>101</v>
      </c>
    </row>
    <row r="14" spans="1:16" x14ac:dyDescent="0.25">
      <c r="A14" s="1" t="s">
        <v>18</v>
      </c>
      <c r="B14" s="45" t="s">
        <v>100</v>
      </c>
    </row>
    <row r="15" spans="1:16" x14ac:dyDescent="0.25">
      <c r="A15" s="1" t="s">
        <v>22</v>
      </c>
      <c r="B15" s="45" t="s">
        <v>101</v>
      </c>
    </row>
    <row r="16" spans="1:16" x14ac:dyDescent="0.25">
      <c r="A16" s="1" t="s">
        <v>25</v>
      </c>
      <c r="B16" s="45" t="s">
        <v>104</v>
      </c>
    </row>
    <row r="17" spans="1:6" x14ac:dyDescent="0.25">
      <c r="A17" s="1" t="s">
        <v>28</v>
      </c>
      <c r="B17" s="45" t="s">
        <v>104</v>
      </c>
      <c r="F17" s="38"/>
    </row>
    <row r="18" spans="1:6" x14ac:dyDescent="0.25">
      <c r="A18" s="1" t="s">
        <v>121</v>
      </c>
      <c r="B18" s="45"/>
    </row>
    <row r="19" spans="1:6" x14ac:dyDescent="0.25">
      <c r="A19" s="1" t="s">
        <v>34</v>
      </c>
      <c r="B19" s="2"/>
    </row>
    <row r="28" spans="1:6" x14ac:dyDescent="0.25">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x14ac:dyDescent="0.25">
      <c r="J1" s="36"/>
      <c r="K1" s="36"/>
    </row>
    <row r="3" spans="1:11" ht="30" x14ac:dyDescent="0.25">
      <c r="A3" s="43" t="s">
        <v>122</v>
      </c>
      <c r="B3" s="44"/>
      <c r="D3" s="11" t="s">
        <v>70</v>
      </c>
      <c r="E3" s="19" t="s">
        <v>123</v>
      </c>
      <c r="F3" s="19" t="s">
        <v>51</v>
      </c>
      <c r="H3" s="10" t="s">
        <v>52</v>
      </c>
      <c r="I3" s="48" t="s">
        <v>124</v>
      </c>
      <c r="J3" s="63" t="s">
        <v>125</v>
      </c>
      <c r="K3" s="63" t="s">
        <v>126</v>
      </c>
    </row>
    <row r="4" spans="1:11" x14ac:dyDescent="0.25">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1.7571256800000001</v>
      </c>
      <c r="F4" s="67">
        <f>+K4</f>
        <v>1.2543009879999998</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1.7571256800000001</v>
      </c>
      <c r="K4" s="65">
        <f>'Inputs &amp; Outputs'!G9</f>
        <v>1.2543009879999998</v>
      </c>
    </row>
    <row r="5" spans="1:11" x14ac:dyDescent="0.25">
      <c r="A5" s="39" t="s">
        <v>129</v>
      </c>
      <c r="B5" s="42">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0.19997442000000021</v>
      </c>
      <c r="H5" s="60"/>
      <c r="I5" s="61"/>
      <c r="J5" s="62"/>
      <c r="K5" s="62"/>
    </row>
    <row r="6" spans="1:11" x14ac:dyDescent="0.25">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x14ac:dyDescent="0.25">
      <c r="A7" s="36" t="s">
        <v>131</v>
      </c>
      <c r="B7" s="42" t="str">
        <f>IF(AND('Inputs &amp; Outputs'!B11="Access management", 'Inputs &amp; Outputs'!B13="Yes", 'Inputs &amp; Outputs'!B14="Urban principal arterial"),B21*(J4-1),"FALSE")</f>
        <v>FALSE</v>
      </c>
      <c r="H7" s="60"/>
      <c r="I7" s="61"/>
      <c r="J7" s="62"/>
      <c r="K7" s="62"/>
    </row>
    <row r="8" spans="1:11" x14ac:dyDescent="0.25">
      <c r="A8" s="36" t="s">
        <v>132</v>
      </c>
      <c r="B8" s="42" t="str">
        <f>IF(AND('Inputs &amp; Outputs'!B11="Access management", 'Inputs &amp; Outputs'!B13="Yes",'Inputs &amp; Outputs'!B12="Other urban street", 'Inputs &amp; Outputs'!B14="Other urban street"),B22*(J4-1),"FALSE")</f>
        <v>FALSE</v>
      </c>
      <c r="H8" s="60"/>
      <c r="I8" s="61"/>
      <c r="J8" s="62"/>
      <c r="K8" s="62"/>
    </row>
    <row r="9" spans="1:11" x14ac:dyDescent="0.25">
      <c r="A9" s="36" t="s">
        <v>108</v>
      </c>
      <c r="B9" s="42" t="str">
        <f>IF('Inputs &amp; Outputs'!B11="Grade separation",B23*(J4-1),"FALSE")</f>
        <v>FALSE</v>
      </c>
      <c r="H9" s="60"/>
      <c r="I9" s="61"/>
      <c r="J9" s="62"/>
      <c r="K9" s="62"/>
    </row>
    <row r="10" spans="1:11" x14ac:dyDescent="0.25">
      <c r="A10" s="36" t="s">
        <v>133</v>
      </c>
      <c r="B10" s="42" t="str">
        <f>IF('Inputs &amp; Outputs'!B11="ITS Infrastructure",B24*(J4-1),"FALSE")</f>
        <v>FALSE</v>
      </c>
      <c r="H10" s="60"/>
      <c r="I10" s="61"/>
      <c r="J10" s="62"/>
      <c r="K10" s="62"/>
    </row>
    <row r="11" spans="1:11" x14ac:dyDescent="0.25">
      <c r="H11" s="60"/>
      <c r="I11" s="61"/>
      <c r="J11" s="62"/>
      <c r="K11" s="62"/>
    </row>
    <row r="12" spans="1:11" x14ac:dyDescent="0.25">
      <c r="H12" s="60"/>
      <c r="I12" s="61"/>
      <c r="J12" s="62"/>
      <c r="K12" s="62"/>
    </row>
    <row r="13" spans="1:11" x14ac:dyDescent="0.25">
      <c r="H13" s="60"/>
      <c r="I13" s="61"/>
      <c r="J13" s="62"/>
      <c r="K13" s="62"/>
    </row>
    <row r="14" spans="1:11" x14ac:dyDescent="0.25">
      <c r="H14" s="60"/>
      <c r="I14" s="61"/>
      <c r="J14" s="62"/>
      <c r="K14" s="62"/>
    </row>
    <row r="15" spans="1:11" x14ac:dyDescent="0.25">
      <c r="A15" s="43" t="s">
        <v>134</v>
      </c>
      <c r="B15" s="36"/>
      <c r="H15" s="60"/>
      <c r="I15" s="61"/>
      <c r="J15" s="62"/>
      <c r="K15" s="62"/>
    </row>
    <row r="16" spans="1:11" x14ac:dyDescent="0.25">
      <c r="A16" s="36" t="s">
        <v>135</v>
      </c>
      <c r="B16" s="41" t="s">
        <v>136</v>
      </c>
      <c r="H16" s="60"/>
      <c r="I16" s="61"/>
      <c r="J16" s="62"/>
      <c r="K16" s="62"/>
    </row>
    <row r="17" spans="1:11" x14ac:dyDescent="0.25">
      <c r="A17" s="36" t="s">
        <v>137</v>
      </c>
      <c r="B17" s="41" t="s">
        <v>138</v>
      </c>
      <c r="H17" s="60"/>
      <c r="I17" s="61"/>
      <c r="J17" s="62"/>
      <c r="K17" s="62"/>
    </row>
    <row r="18" spans="1:11" x14ac:dyDescent="0.25">
      <c r="A18" s="36" t="s">
        <v>139</v>
      </c>
      <c r="B18" s="41" t="s">
        <v>140</v>
      </c>
      <c r="H18" s="60"/>
      <c r="I18" s="61"/>
      <c r="J18" s="62"/>
      <c r="K18" s="62"/>
    </row>
    <row r="19" spans="1:11" x14ac:dyDescent="0.25">
      <c r="H19" s="60"/>
      <c r="I19" s="61"/>
      <c r="J19" s="62"/>
      <c r="K19" s="62"/>
    </row>
    <row r="20" spans="1:11" x14ac:dyDescent="0.25">
      <c r="A20" s="43" t="s">
        <v>141</v>
      </c>
      <c r="B20" s="36"/>
      <c r="H20" s="60"/>
      <c r="I20" s="61"/>
      <c r="J20" s="62"/>
      <c r="K20" s="62"/>
    </row>
    <row r="21" spans="1:11" x14ac:dyDescent="0.25">
      <c r="A21" s="36" t="s">
        <v>131</v>
      </c>
      <c r="B21" s="40">
        <v>0.15</v>
      </c>
      <c r="H21" s="60"/>
      <c r="I21" s="61"/>
      <c r="J21" s="62"/>
      <c r="K21" s="62"/>
    </row>
    <row r="22" spans="1:11" x14ac:dyDescent="0.25">
      <c r="A22" s="36" t="s">
        <v>132</v>
      </c>
      <c r="B22" s="40">
        <v>0.12</v>
      </c>
      <c r="H22" s="60"/>
      <c r="I22" s="61"/>
      <c r="J22" s="62"/>
      <c r="K22" s="62"/>
    </row>
    <row r="23" spans="1:11" x14ac:dyDescent="0.25">
      <c r="A23" s="36" t="s">
        <v>108</v>
      </c>
      <c r="B23" s="40">
        <v>0.25</v>
      </c>
      <c r="H23" s="60"/>
      <c r="I23" s="61"/>
      <c r="J23" s="62"/>
      <c r="K23" s="62"/>
    </row>
    <row r="24" spans="1:11" x14ac:dyDescent="0.25">
      <c r="A24" s="36" t="s">
        <v>133</v>
      </c>
      <c r="B24" s="40">
        <v>0.12</v>
      </c>
      <c r="H24" s="60"/>
      <c r="I24" s="61"/>
      <c r="J24" s="62"/>
      <c r="K24" s="62"/>
    </row>
    <row r="25" spans="1:11" x14ac:dyDescent="0.25">
      <c r="H25" s="60"/>
      <c r="I25" s="61"/>
      <c r="J25" s="62"/>
      <c r="K25" s="62"/>
    </row>
    <row r="26" spans="1:11" x14ac:dyDescent="0.25">
      <c r="H26" s="60"/>
      <c r="I26" s="61"/>
      <c r="J26" s="62"/>
      <c r="K26" s="62"/>
    </row>
    <row r="29" spans="1:11" x14ac:dyDescent="0.25">
      <c r="A29" s="46" t="s">
        <v>142</v>
      </c>
    </row>
    <row r="30" spans="1:11" x14ac:dyDescent="0.25">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1E927-3C1E-477D-B391-B24F03831E3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082BFE08-8115-4EE0-94D2-8DBCD2F82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94BDC7-301A-4795-89EA-8C33DB2168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2018-10-30T17:43:03Z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