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9_HW_FM528/"/>
    </mc:Choice>
  </mc:AlternateContent>
  <xr:revisionPtr revIDLastSave="2" documentId="10_ncr:100000_{D0CE24DB-7D7A-4981-8C47-2DD47BECCF3C}" xr6:coauthVersionLast="40" xr6:coauthVersionMax="40" xr10:uidLastSave="{A95026EE-FE76-46EE-A746-C85B8062D2F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0" i="19"/>
  <c r="C9" i="19"/>
  <c r="H5" i="19"/>
  <c r="G5" i="19"/>
  <c r="H6" i="19"/>
  <c r="H10" i="19"/>
  <c r="H9" i="19"/>
  <c r="H7"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30" i="19"/>
  <c r="H13" i="19"/>
  <c r="H28" i="19"/>
  <c r="H12" i="19"/>
  <c r="G12" i="19"/>
  <c r="H15" i="19"/>
  <c r="H21" i="19"/>
  <c r="H23" i="19"/>
  <c r="H33" i="19"/>
  <c r="H29" i="19"/>
  <c r="H8" i="19"/>
  <c r="H31" i="19"/>
  <c r="H17" i="19"/>
  <c r="H35" i="19"/>
  <c r="H14" i="19"/>
  <c r="H34" i="19"/>
  <c r="H11" i="19"/>
  <c r="H16" i="19"/>
  <c r="H18" i="19"/>
  <c r="H36" i="19"/>
  <c r="H25" i="19"/>
  <c r="H19" i="19"/>
  <c r="H32" i="19"/>
  <c r="G32" i="19"/>
  <c r="H27" i="19"/>
  <c r="H22" i="19"/>
  <c r="H24" i="19"/>
  <c r="H26" i="19"/>
  <c r="G6" i="19"/>
  <c r="N5" i="19"/>
  <c r="O5" i="19"/>
  <c r="P5" i="19"/>
  <c r="Q5" i="19"/>
  <c r="J4" i="19"/>
  <c r="J6" i="19"/>
  <c r="J11" i="19"/>
  <c r="J31" i="19"/>
  <c r="J32" i="19"/>
  <c r="J5" i="19"/>
  <c r="J12" i="19"/>
  <c r="N4" i="19"/>
  <c r="N11" i="19"/>
  <c r="O11" i="19"/>
  <c r="P11" i="19"/>
  <c r="Q11" i="19"/>
  <c r="N31" i="19"/>
  <c r="O31" i="19"/>
  <c r="P31" i="19"/>
  <c r="Q31" i="19"/>
  <c r="N12" i="19"/>
  <c r="O12" i="19"/>
  <c r="P12" i="19"/>
  <c r="Q12" i="19"/>
  <c r="G13" i="19"/>
  <c r="G33" i="19"/>
  <c r="N32" i="19"/>
  <c r="O32" i="19"/>
  <c r="P32" i="19"/>
  <c r="Q32" i="19"/>
  <c r="G14" i="19"/>
  <c r="N6" i="19"/>
  <c r="O6" i="19"/>
  <c r="P6" i="19"/>
  <c r="Q6" i="19"/>
  <c r="G7" i="19"/>
  <c r="T12" i="19"/>
  <c r="U12" i="19"/>
  <c r="K12" i="19"/>
  <c r="L12" i="19"/>
  <c r="M12" i="19"/>
  <c r="K4" i="19"/>
  <c r="T4" i="19"/>
  <c r="T31" i="19"/>
  <c r="U31" i="19"/>
  <c r="K31" i="19"/>
  <c r="L31" i="19"/>
  <c r="M31" i="19"/>
  <c r="T5" i="19"/>
  <c r="U5" i="19"/>
  <c r="K5" i="19"/>
  <c r="L5" i="19"/>
  <c r="M5" i="19"/>
  <c r="T6" i="19"/>
  <c r="U6" i="19"/>
  <c r="K6" i="19"/>
  <c r="L6" i="19"/>
  <c r="M6" i="19"/>
  <c r="O4" i="19"/>
  <c r="T11" i="19"/>
  <c r="U11" i="19"/>
  <c r="K11" i="19"/>
  <c r="L11" i="19"/>
  <c r="M11" i="19"/>
  <c r="K32" i="19"/>
  <c r="L32" i="19"/>
  <c r="M32" i="19"/>
  <c r="T32" i="19"/>
  <c r="U32" i="19"/>
  <c r="J13" i="19"/>
  <c r="N13" i="19"/>
  <c r="O13" i="19"/>
  <c r="P13" i="19"/>
  <c r="Q13" i="19"/>
  <c r="G34" i="19"/>
  <c r="N33" i="19"/>
  <c r="O33" i="19"/>
  <c r="P33" i="19"/>
  <c r="Q33" i="19"/>
  <c r="J33" i="19"/>
  <c r="G15" i="19"/>
  <c r="J14" i="19"/>
  <c r="N14" i="19"/>
  <c r="O14" i="19"/>
  <c r="P14" i="19"/>
  <c r="Q14" i="19"/>
  <c r="G8" i="19"/>
  <c r="N7" i="19"/>
  <c r="O7" i="19"/>
  <c r="P7" i="19"/>
  <c r="Q7" i="19"/>
  <c r="J7" i="19"/>
  <c r="U4" i="19"/>
  <c r="P4" i="19"/>
  <c r="L4" i="19"/>
  <c r="K13" i="19"/>
  <c r="L13" i="19"/>
  <c r="M13" i="19"/>
  <c r="T13" i="19"/>
  <c r="U13" i="19"/>
  <c r="G35" i="19"/>
  <c r="N34" i="19"/>
  <c r="O34" i="19"/>
  <c r="P34" i="19"/>
  <c r="Q34" i="19"/>
  <c r="J34" i="19"/>
  <c r="T14" i="19"/>
  <c r="U14" i="19"/>
  <c r="K14" i="19"/>
  <c r="L14" i="19"/>
  <c r="M14" i="19"/>
  <c r="G16" i="19"/>
  <c r="N15" i="19"/>
  <c r="O15" i="19"/>
  <c r="P15" i="19"/>
  <c r="Q15" i="19"/>
  <c r="J15" i="19"/>
  <c r="K33" i="19"/>
  <c r="L33" i="19"/>
  <c r="M33" i="19"/>
  <c r="T33" i="19"/>
  <c r="U33" i="19"/>
  <c r="T7" i="19"/>
  <c r="K7" i="19"/>
  <c r="G9" i="19"/>
  <c r="N8" i="19"/>
  <c r="J8" i="19"/>
  <c r="M4" i="19"/>
  <c r="Q4" i="19"/>
  <c r="T34" i="19"/>
  <c r="U34" i="19"/>
  <c r="K34" i="19"/>
  <c r="L34" i="19"/>
  <c r="M34" i="19"/>
  <c r="G17" i="19"/>
  <c r="N16" i="19"/>
  <c r="O16" i="19"/>
  <c r="P16" i="19"/>
  <c r="Q16" i="19"/>
  <c r="J16" i="19"/>
  <c r="K15" i="19"/>
  <c r="L15" i="19"/>
  <c r="M15" i="19"/>
  <c r="T15" i="19"/>
  <c r="U15" i="19"/>
  <c r="N35" i="19"/>
  <c r="O35" i="19"/>
  <c r="P35" i="19"/>
  <c r="Q35" i="19"/>
  <c r="G36" i="19"/>
  <c r="J35" i="19"/>
  <c r="K8" i="19"/>
  <c r="L8" i="19"/>
  <c r="M8" i="19"/>
  <c r="T8" i="19"/>
  <c r="U8" i="19"/>
  <c r="G10" i="19"/>
  <c r="J9" i="19"/>
  <c r="N9" i="19"/>
  <c r="O9" i="19"/>
  <c r="P9" i="19"/>
  <c r="Q9" i="19"/>
  <c r="L7" i="19"/>
  <c r="O8" i="19"/>
  <c r="U7" i="19"/>
  <c r="K16" i="19"/>
  <c r="L16" i="19"/>
  <c r="M16" i="19"/>
  <c r="T16" i="19"/>
  <c r="U16" i="19"/>
  <c r="K35" i="19"/>
  <c r="L35" i="19"/>
  <c r="M35" i="19"/>
  <c r="T35" i="19"/>
  <c r="U35" i="19"/>
  <c r="G18" i="19"/>
  <c r="J17" i="19"/>
  <c r="N17" i="19"/>
  <c r="O17" i="19"/>
  <c r="P17" i="19"/>
  <c r="Q17" i="19"/>
  <c r="J36" i="19"/>
  <c r="N36" i="19"/>
  <c r="O36" i="19"/>
  <c r="P36" i="19"/>
  <c r="Q36" i="19"/>
  <c r="P8" i="19"/>
  <c r="M7" i="19"/>
  <c r="K9" i="19"/>
  <c r="T9" i="19"/>
  <c r="J10" i="19"/>
  <c r="N10" i="19"/>
  <c r="O10" i="19"/>
  <c r="P10" i="19"/>
  <c r="Q10" i="19"/>
  <c r="T36" i="19"/>
  <c r="U36" i="19"/>
  <c r="K36" i="19"/>
  <c r="L36" i="19"/>
  <c r="M36" i="19"/>
  <c r="K17" i="19"/>
  <c r="L17" i="19"/>
  <c r="M17" i="19"/>
  <c r="T17" i="19"/>
  <c r="U17" i="19"/>
  <c r="G19" i="19"/>
  <c r="N18" i="19"/>
  <c r="J18" i="19"/>
  <c r="K10" i="19"/>
  <c r="L10" i="19"/>
  <c r="M10" i="19"/>
  <c r="T10" i="19"/>
  <c r="U10" i="19"/>
  <c r="L9" i="19"/>
  <c r="Q8" i="19"/>
  <c r="U9" i="19"/>
  <c r="O18" i="19"/>
  <c r="G20" i="19"/>
  <c r="N19" i="19"/>
  <c r="O19" i="19"/>
  <c r="P19" i="19"/>
  <c r="Q19" i="19"/>
  <c r="J19" i="19"/>
  <c r="T18" i="19"/>
  <c r="K18" i="19"/>
  <c r="L18" i="19"/>
  <c r="M18" i="19"/>
  <c r="M9" i="19"/>
  <c r="P18" i="19"/>
  <c r="U18" i="19"/>
  <c r="T19" i="19"/>
  <c r="U19" i="19"/>
  <c r="K19" i="19"/>
  <c r="L19" i="19"/>
  <c r="M19" i="19"/>
  <c r="G21" i="19"/>
  <c r="J20" i="19"/>
  <c r="N20" i="19"/>
  <c r="O20" i="19"/>
  <c r="P20" i="19"/>
  <c r="Q20" i="19"/>
  <c r="G22" i="19"/>
  <c r="N21" i="19"/>
  <c r="J21" i="19"/>
  <c r="T20" i="19"/>
  <c r="U20" i="19"/>
  <c r="K20" i="19"/>
  <c r="L20" i="19"/>
  <c r="M20" i="19"/>
  <c r="Q18" i="19"/>
  <c r="G23" i="19"/>
  <c r="J22" i="19"/>
  <c r="N22" i="19"/>
  <c r="O22" i="19"/>
  <c r="P22" i="19"/>
  <c r="Q22" i="19"/>
  <c r="T21" i="19"/>
  <c r="K21" i="19"/>
  <c r="O21" i="19"/>
  <c r="P21" i="19"/>
  <c r="U21" i="19"/>
  <c r="L21" i="19"/>
  <c r="T22" i="19"/>
  <c r="U22" i="19"/>
  <c r="K22" i="19"/>
  <c r="L22" i="19"/>
  <c r="M22" i="19"/>
  <c r="G24" i="19"/>
  <c r="N23" i="19"/>
  <c r="J23" i="19"/>
  <c r="G25" i="19"/>
  <c r="N24" i="19"/>
  <c r="O24" i="19"/>
  <c r="P24" i="19"/>
  <c r="Q24" i="19"/>
  <c r="J24" i="19"/>
  <c r="Q21" i="19"/>
  <c r="M21" i="19"/>
  <c r="K23" i="19"/>
  <c r="L23" i="19"/>
  <c r="M23" i="19"/>
  <c r="T23" i="19"/>
  <c r="U23" i="19"/>
  <c r="O23" i="19"/>
  <c r="P23" i="19"/>
  <c r="T24" i="19"/>
  <c r="U24" i="19"/>
  <c r="K24" i="19"/>
  <c r="G26" i="19"/>
  <c r="J25" i="19"/>
  <c r="N25" i="19"/>
  <c r="O25" i="19"/>
  <c r="T25" i="19"/>
  <c r="U25" i="19"/>
  <c r="K25" i="19"/>
  <c r="L25" i="19"/>
  <c r="M25" i="19"/>
  <c r="L24" i="19"/>
  <c r="M24" i="19"/>
  <c r="G27" i="19"/>
  <c r="N26" i="19"/>
  <c r="O26" i="19"/>
  <c r="P26" i="19"/>
  <c r="Q26" i="19"/>
  <c r="J26" i="19"/>
  <c r="Q23" i="19"/>
  <c r="K26" i="19"/>
  <c r="L26" i="19"/>
  <c r="M26" i="19"/>
  <c r="T26" i="19"/>
  <c r="U26" i="19"/>
  <c r="P25" i="19"/>
  <c r="G28" i="19"/>
  <c r="N27" i="19"/>
  <c r="O27" i="19"/>
  <c r="P27" i="19"/>
  <c r="Q27" i="19"/>
  <c r="J27" i="19"/>
  <c r="K27" i="19"/>
  <c r="L27" i="19"/>
  <c r="M27" i="19"/>
  <c r="T27" i="19"/>
  <c r="U27" i="19"/>
  <c r="G29" i="19"/>
  <c r="N28" i="19"/>
  <c r="O28" i="19"/>
  <c r="P28" i="19"/>
  <c r="Q28" i="19"/>
  <c r="J28" i="19"/>
  <c r="Q25" i="19"/>
  <c r="K28" i="19"/>
  <c r="L28" i="19"/>
  <c r="M28" i="19"/>
  <c r="T28" i="19"/>
  <c r="U28" i="19"/>
  <c r="N29" i="19"/>
  <c r="O29" i="19"/>
  <c r="P29" i="19"/>
  <c r="G30" i="19"/>
  <c r="J29" i="19"/>
  <c r="Q29" i="19"/>
  <c r="K29" i="19"/>
  <c r="L29" i="19"/>
  <c r="M29" i="19"/>
  <c r="T29" i="19"/>
  <c r="U29" i="19"/>
  <c r="N30" i="19"/>
  <c r="J30" i="19"/>
  <c r="T30" i="19"/>
  <c r="K30" i="19"/>
  <c r="J37" i="19"/>
  <c r="O30" i="19"/>
  <c r="N37" i="19"/>
  <c r="P30" i="19"/>
  <c r="O37" i="19"/>
  <c r="B38" i="11"/>
  <c r="L30" i="19"/>
  <c r="K37" i="19"/>
  <c r="B37" i="11"/>
  <c r="U30" i="19"/>
  <c r="U37" i="19"/>
  <c r="T37" i="19"/>
  <c r="M30" i="19"/>
  <c r="M37" i="19"/>
  <c r="B30" i="11"/>
  <c r="Q30" i="19"/>
  <c r="Q37" i="19"/>
  <c r="B31" i="11"/>
  <c r="B34" i="11"/>
  <c r="L37" i="19"/>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<sst xmlns="http://schemas.openxmlformats.org/spreadsheetml/2006/main" count="263" uniqueCount="131">
  <si>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</si>
  <si>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</si>
  <si>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</si>
  <si>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</si>
  <si>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</si>
  <si>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</si>
  <si>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</si>
  <si>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</si>
  <si>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</si>
  <si>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</si>
  <si>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</si>
  <si>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</si>
  <si>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</si>
  <si>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</si>
  <si>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</si>
  <si>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</si>
  <si>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</si>
  <si>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</si>
  <si>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</si>
  <si>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</si>
  <si>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</si>
  <si>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</si>
  <si>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</si>
  <si>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</si>
  <si>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</si>
  <si>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</si>
  <si>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</si>
  <si>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</si>
  <si>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</si>
  <si>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</si>
  <si>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</si>
  <si>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</si>
  <si>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</si>
  <si>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</si>
  <si>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</si>
  <si>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</si>
  <si>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</si>
  <si>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</si>
  <si>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</si>
  <si>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</si>
  <si>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</si>
  <si>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</si>
  <si>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</si>
  <si>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</si>
  <si>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</si>
  <si>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</si>
  <si>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</si>
  <si>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528 Extension</t>
  </si>
  <si>
    <t>Data entered by the sponsors</t>
  </si>
  <si>
    <t>Application ID Number:</t>
  </si>
  <si>
    <t>Data populated/calculated based on inputs</t>
  </si>
  <si>
    <t>Sponsor ID Number (CSJ, etc.):</t>
  </si>
  <si>
    <t>1414-02-016</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</si>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</sst>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6"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1.02</v>
      </c>
    </row>
    <row r="17" spans="1:2">
      <c r="A17" s="86" t="s">
        <v>64</v>
      </c>
      <c r="B17" s="8">
        <v>13</v>
      </c>
    </row>
    <row r="18" spans="1:2">
      <c r="A18" s="86" t="s">
        <v>65</v>
      </c>
      <c r="B18" s="8">
        <v>22</v>
      </c>
    </row>
    <row r="19" spans="1:2">
      <c r="A19" s="76" t="s">
        <v>66</v>
      </c>
      <c r="B19" s="77">
        <f>VLOOKUP(B14,'Service Life'!C6:D8,2,FALSE)</f>
        <v>20</v>
      </c>
    </row>
    <row r="21" spans="1:2">
      <c r="A21" s="81" t="s">
        <v>67</v>
      </c>
    </row>
    <row r="22" spans="1:2" ht="20.25" customHeight="1">
      <c r="A22" s="86" t="s">
        <v>68</v>
      </c>
      <c r="B22" s="95">
        <v>15956</v>
      </c>
    </row>
    <row r="23" spans="1:2" ht="30">
      <c r="A23" s="94" t="s">
        <v>69</v>
      </c>
      <c r="B23" s="96">
        <v>20734</v>
      </c>
    </row>
    <row r="24" spans="1:2" ht="30">
      <c r="A24" s="94" t="s">
        <v>70</v>
      </c>
      <c r="B24" s="96">
        <v>34636</v>
      </c>
    </row>
    <row r="27" spans="1:2" ht="18.75">
      <c r="A27" s="79" t="s">
        <v>71</v>
      </c>
      <c r="B27" s="80"/>
    </row>
    <row r="29" spans="1:2">
      <c r="A29" s="87" t="s">
        <v>72</v>
      </c>
    </row>
    <row r="30" spans="1:2">
      <c r="A30" s="84" t="s">
        <v>73</v>
      </c>
      <c r="B30" s="35">
        <f>'Benefit Calculations'!M37</f>
        <v>1782.5090692156502</v>
      </c>
    </row>
    <row r="31" spans="1:2">
      <c r="A31" s="84" t="s">
        <v>74</v>
      </c>
      <c r="B31" s="35">
        <f>'Benefit Calculations'!Q37</f>
        <v>228.07267769555011</v>
      </c>
    </row>
    <row r="32" spans="1:2">
      <c r="B32" s="88"/>
    </row>
    <row r="33" spans="1:9">
      <c r="A33" s="87" t="s">
        <v>75</v>
      </c>
      <c r="B33" s="88"/>
    </row>
    <row r="34" spans="1:9">
      <c r="A34" s="84" t="s">
        <v>76</v>
      </c>
      <c r="B34" s="35">
        <f>$B$30+$B$31</f>
        <v>2010.5817469112003</v>
      </c>
    </row>
    <row r="35" spans="1:9">
      <c r="I35" s="89"/>
    </row>
    <row r="36" spans="1:9">
      <c r="A36" s="87" t="s">
        <v>77</v>
      </c>
    </row>
    <row r="37" spans="1:9">
      <c r="A37" s="84" t="s">
        <v>78</v>
      </c>
      <c r="B37" s="91">
        <f>'Benefit Calculations'!K37</f>
        <v>0.70380810513777137</v>
      </c>
    </row>
    <row r="38" spans="1:9">
      <c r="A38" s="84" t="s">
        <v>79</v>
      </c>
      <c r="B38" s="91">
        <f>'Benefit Calculations'!O37</f>
        <v>0.35491557738357254</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7.6331801712499994E-2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2.01185997575999E-2</v>
      </c>
      <c r="F4" s="54">
        <v>2018</v>
      </c>
      <c r="G4" s="63">
        <f>'Inputs &amp; Outputs'!B22</f>
        <v>15956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7.1587800979600005E-2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1.7726300284300001E-2</v>
      </c>
      <c r="F5" s="54">
        <f t="shared" ref="F5:F36" si="2">F4+1</f>
        <v>2019</v>
      </c>
      <c r="G5" s="63">
        <f>G4+G4*H5</f>
        <v>16564.385257982325</v>
      </c>
      <c r="H5" s="62">
        <f>$C$9</f>
        <v>3.812893319016819E-2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17195.967596820141</v>
      </c>
      <c r="H6" s="62">
        <f t="shared" ref="H6:H11" si="7">$C$9</f>
        <v>3.812893319016819E-2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17851.631496459595</v>
      </c>
      <c r="H7" s="62">
        <f t="shared" si="7"/>
        <v>3.812893319016819E-2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18532.295161123606</v>
      </c>
      <c r="H8" s="62">
        <f t="shared" si="7"/>
        <v>3.812893319016819E-2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3.812893319016819E-2</v>
      </c>
      <c r="F9" s="54">
        <f t="shared" si="2"/>
        <v>2023</v>
      </c>
      <c r="G9" s="63">
        <f t="shared" si="6"/>
        <v>19238.911805182564</v>
      </c>
      <c r="H9" s="62">
        <f t="shared" si="7"/>
        <v>3.812893319016819E-2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2.0736830705134546E-2</v>
      </c>
      <c r="F10" s="54">
        <f t="shared" si="2"/>
        <v>2024</v>
      </c>
      <c r="G10" s="63">
        <f t="shared" si="6"/>
        <v>19972.470988053909</v>
      </c>
      <c r="H10" s="62">
        <f t="shared" si="7"/>
        <v>3.812893319016819E-2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2.9121861187188403E-2</v>
      </c>
      <c r="F11" s="54">
        <f t="shared" si="2"/>
        <v>2025</v>
      </c>
      <c r="G11" s="63">
        <f>'Inputs &amp; Outputs'!$B$23</f>
        <v>20734</v>
      </c>
      <c r="H11" s="62">
        <f t="shared" si="7"/>
        <v>3.812893319016819E-2</v>
      </c>
      <c r="I11" s="54">
        <f>IF(AND(F11&gt;='Inputs &amp; Outputs'!B$13,F11&lt;'Inputs &amp; Outputs'!B$13+'Inputs &amp; Outputs'!B$19),1,0)</f>
        <v>1</v>
      </c>
      <c r="J11" s="55">
        <f>I11*'Inputs &amp; Outputs'!B$16*'Benefit Calculations'!G11*('Benefit Calculations'!C$4-'Benefit Calculations'!C$5)</f>
        <v>100.32935341986735</v>
      </c>
      <c r="K11" s="71">
        <f t="shared" si="3"/>
        <v>2.8754510539389481E-2</v>
      </c>
      <c r="L11" s="56">
        <f>K11*'Assumed Values'!$C$8</f>
        <v>215.88886512973622</v>
      </c>
      <c r="M11" s="57">
        <f t="shared" si="0"/>
        <v>134.44473503530054</v>
      </c>
      <c r="N11" s="55">
        <f>I11*'Inputs &amp; Outputs'!B$16*'Benefit Calculations'!G11*('Benefit Calculations'!D$4-'Benefit Calculations'!D$5)</f>
        <v>50.593976024988123</v>
      </c>
      <c r="O11" s="71">
        <f t="shared" si="4"/>
        <v>1.4500292957654579E-2</v>
      </c>
      <c r="P11" s="56">
        <f>ABS(O11*'Assumed Values'!$C$7)</f>
        <v>27.623058084331973</v>
      </c>
      <c r="Q11" s="57">
        <f t="shared" si="1"/>
        <v>17.202252292080804</v>
      </c>
      <c r="T11" s="68">
        <f t="shared" si="5"/>
        <v>2.608563188916551E-2</v>
      </c>
      <c r="U11" s="69">
        <f>T11*'Assumed Values'!$D$8</f>
        <v>0</v>
      </c>
    </row>
    <row r="12" spans="2:21">
      <c r="C12" s="38"/>
      <c r="F12" s="54">
        <f t="shared" si="2"/>
        <v>2026</v>
      </c>
      <c r="G12" s="63">
        <f t="shared" si="6"/>
        <v>21163.957447840261</v>
      </c>
      <c r="H12" s="62">
        <f>$C$10</f>
        <v>2.0736830705134546E-2</v>
      </c>
      <c r="I12" s="54">
        <f>IF(AND(F12&gt;='Inputs &amp; Outputs'!B$13,F12&lt;'Inputs &amp; Outputs'!B$13+'Inputs &amp; Outputs'!B$19),1,0)</f>
        <v>1</v>
      </c>
      <c r="J12" s="55">
        <f>I12*'Inputs &amp; Outputs'!B$16*'Benefit Calculations'!G12*('Benefit Calculations'!C$4-'Benefit Calculations'!C$5)</f>
        <v>102.40986623649074</v>
      </c>
      <c r="K12" s="71">
        <f t="shared" si="3"/>
        <v>2.9350787956453808E-2</v>
      </c>
      <c r="L12" s="56">
        <f>K12*'Assumed Values'!$C$8</f>
        <v>220.3657159770552</v>
      </c>
      <c r="M12" s="57">
        <f t="shared" si="0"/>
        <v>128.25485303263949</v>
      </c>
      <c r="N12" s="55">
        <f>I12*'Inputs &amp; Outputs'!B$16*'Benefit Calculations'!G12*('Benefit Calculations'!D$4-'Benefit Calculations'!D$5)</f>
        <v>51.643134740517944</v>
      </c>
      <c r="O12" s="71">
        <f t="shared" si="4"/>
        <v>1.4800983077892318E-2</v>
      </c>
      <c r="P12" s="56">
        <f>ABS(O12*'Assumed Values'!$C$7)</f>
        <v>28.195872763384866</v>
      </c>
      <c r="Q12" s="57">
        <f t="shared" si="1"/>
        <v>16.410254659447382</v>
      </c>
      <c r="T12" s="68">
        <f t="shared" si="5"/>
        <v>2.6626565221487593E-2</v>
      </c>
      <c r="U12" s="69">
        <f>T12*'Assumed Values'!$D$8</f>
        <v>0</v>
      </c>
    </row>
    <row r="13" spans="2:21">
      <c r="C13" s="38"/>
      <c r="F13" s="54">
        <f t="shared" si="2"/>
        <v>2027</v>
      </c>
      <c r="G13" s="63">
        <f t="shared" si="6"/>
        <v>21602.830850486796</v>
      </c>
      <c r="H13" s="62">
        <f t="shared" ref="H13:H36" si="8">$C$10</f>
        <v>2.0736830705134546E-2</v>
      </c>
      <c r="I13" s="54">
        <f>IF(AND(F13&gt;='Inputs &amp; Outputs'!B$13,F13&lt;'Inputs &amp; Outputs'!B$13+'Inputs &amp; Outputs'!B$19),1,0)</f>
        <v>1</v>
      </c>
      <c r="J13" s="55">
        <f>I13*'Inputs &amp; Outputs'!B$16*'Benefit Calculations'!G13*('Benefit Calculations'!C$4-'Benefit Calculations'!C$5)</f>
        <v>104.53352229517233</v>
      </c>
      <c r="K13" s="71">
        <f t="shared" si="3"/>
        <v>2.9959430277369095E-2</v>
      </c>
      <c r="L13" s="56">
        <f>K13*'Assumed Values'!$C$8</f>
        <v>224.93540252248718</v>
      </c>
      <c r="M13" s="57">
        <f t="shared" si="0"/>
        <v>122.34995533372826</v>
      </c>
      <c r="N13" s="55">
        <f>I13*'Inputs &amp; Outputs'!B$16*'Benefit Calculations'!G13*('Benefit Calculations'!D$4-'Benefit Calculations'!D$5)</f>
        <v>52.714049682714517</v>
      </c>
      <c r="O13" s="71">
        <f t="shared" si="4"/>
        <v>1.5107908558248133E-2</v>
      </c>
      <c r="P13" s="56">
        <f>ABS(O13*'Assumed Values'!$C$7)</f>
        <v>28.780565803462693</v>
      </c>
      <c r="Q13" s="57">
        <f t="shared" si="1"/>
        <v>15.654720871166809</v>
      </c>
      <c r="T13" s="68">
        <f t="shared" si="5"/>
        <v>2.7178715796744808E-2</v>
      </c>
      <c r="U13" s="69">
        <f>T13*'Assumed Values'!$D$8</f>
        <v>0</v>
      </c>
    </row>
    <row r="14" spans="2:21">
      <c r="C14" s="38"/>
      <c r="F14" s="54">
        <f t="shared" si="2"/>
        <v>2028</v>
      </c>
      <c r="G14" s="63">
        <f t="shared" si="6"/>
        <v>22050.805096584998</v>
      </c>
      <c r="H14" s="62">
        <f t="shared" si="8"/>
        <v>2.0736830705134546E-2</v>
      </c>
      <c r="I14" s="54">
        <f>IF(AND(F14&gt;='Inputs &amp; Outputs'!B$13,F14&lt;'Inputs &amp; Outputs'!B$13+'Inputs &amp; Outputs'!B$19),1,0)</f>
        <v>1</v>
      </c>
      <c r="J14" s="55">
        <f>I14*'Inputs &amp; Outputs'!B$16*'Benefit Calculations'!G14*('Benefit Calculations'!C$4-'Benefit Calculations'!C$5)</f>
        <v>106.70121625001873</v>
      </c>
      <c r="K14" s="71">
        <f t="shared" si="3"/>
        <v>3.0580693911053183E-2</v>
      </c>
      <c r="L14" s="56">
        <f>K14*'Assumed Values'!$C$8</f>
        <v>229.59984988418731</v>
      </c>
      <c r="M14" s="57">
        <f t="shared" si="0"/>
        <v>116.71692116286408</v>
      </c>
      <c r="N14" s="55">
        <f>I14*'Inputs &amp; Outputs'!B$16*'Benefit Calculations'!G14*('Benefit Calculations'!D$4-'Benefit Calculations'!D$5)</f>
        <v>53.807172006767019</v>
      </c>
      <c r="O14" s="71">
        <f t="shared" si="4"/>
        <v>1.5421198700329179E-2</v>
      </c>
      <c r="P14" s="56">
        <f>ABS(O14*'Assumed Values'!$C$7)</f>
        <v>29.377383524127087</v>
      </c>
      <c r="Q14" s="57">
        <f t="shared" si="1"/>
        <v>14.933972119260126</v>
      </c>
      <c r="T14" s="68">
        <f t="shared" si="5"/>
        <v>2.7742316225004868E-2</v>
      </c>
      <c r="U14" s="69">
        <f>T14*'Assumed Values'!$D$8</f>
        <v>0</v>
      </c>
    </row>
    <row r="15" spans="2:21">
      <c r="C15" s="1"/>
      <c r="F15" s="54">
        <f t="shared" si="2"/>
        <v>2029</v>
      </c>
      <c r="G15" s="63">
        <f t="shared" si="6"/>
        <v>22508.0689087848</v>
      </c>
      <c r="H15" s="62">
        <f t="shared" si="8"/>
        <v>2.0736830705134546E-2</v>
      </c>
      <c r="I15" s="54">
        <f>IF(AND(F15&gt;='Inputs &amp; Outputs'!B$13,F15&lt;'Inputs &amp; Outputs'!B$13+'Inputs &amp; Outputs'!B$19),1,0)</f>
        <v>1</v>
      </c>
      <c r="J15" s="55">
        <f>I15*'Inputs &amp; Outputs'!B$16*'Benefit Calculations'!G15*('Benefit Calculations'!C$4-'Benefit Calculations'!C$5)</f>
        <v>108.91386130742733</v>
      </c>
      <c r="K15" s="71">
        <f t="shared" si="3"/>
        <v>3.1214840583532234E-2</v>
      </c>
      <c r="L15" s="56">
        <f>K15*'Assumed Values'!$C$8</f>
        <v>234.36102310116001</v>
      </c>
      <c r="M15" s="57">
        <f t="shared" si="0"/>
        <v>111.34323382938591</v>
      </c>
      <c r="N15" s="55">
        <f>I15*'Inputs &amp; Outputs'!B$16*'Benefit Calculations'!G15*('Benefit Calculations'!D$4-'Benefit Calculations'!D$5)</f>
        <v>54.922962223393405</v>
      </c>
      <c r="O15" s="71">
        <f t="shared" si="4"/>
        <v>1.5740985487048147E-2</v>
      </c>
      <c r="P15" s="56">
        <f>ABS(O15*'Assumed Values'!$C$7)</f>
        <v>29.986577352826721</v>
      </c>
      <c r="Q15" s="57">
        <f t="shared" si="1"/>
        <v>14.246406888647122</v>
      </c>
      <c r="T15" s="68">
        <f t="shared" si="5"/>
        <v>2.8317603939931105E-2</v>
      </c>
      <c r="U15" s="69">
        <f>T15*'Assumed Values'!$D$8</f>
        <v>0</v>
      </c>
    </row>
    <row r="16" spans="2:21">
      <c r="C16" s="1"/>
      <c r="F16" s="54">
        <f t="shared" si="2"/>
        <v>2030</v>
      </c>
      <c r="G16" s="63">
        <f t="shared" si="6"/>
        <v>22974.814923245773</v>
      </c>
      <c r="H16" s="62">
        <f t="shared" si="8"/>
        <v>2.0736830705134546E-2</v>
      </c>
      <c r="I16" s="54">
        <f>IF(AND(F16&gt;='Inputs &amp; Outputs'!B$13,F16&lt;'Inputs &amp; Outputs'!B$13+'Inputs &amp; Outputs'!B$19),1,0)</f>
        <v>1</v>
      </c>
      <c r="J16" s="55">
        <f>I16*'Inputs &amp; Outputs'!B$16*'Benefit Calculations'!G16*('Benefit Calculations'!C$4-'Benefit Calculations'!C$5)</f>
        <v>111.17238961080194</v>
      </c>
      <c r="K16" s="71">
        <f t="shared" si="3"/>
        <v>3.1862137448200697E-2</v>
      </c>
      <c r="L16" s="56">
        <f>K16*'Assumed Values'!$C$8</f>
        <v>239.22092796109084</v>
      </c>
      <c r="M16" s="57">
        <f t="shared" si="0"/>
        <v>106.21695291539073</v>
      </c>
      <c r="N16" s="55">
        <f>I16*'Inputs &amp; Outputs'!B$16*'Benefit Calculations'!G16*('Benefit Calculations'!D$4-'Benefit Calculations'!D$5)</f>
        <v>56.061890392844411</v>
      </c>
      <c r="O16" s="71">
        <f t="shared" si="4"/>
        <v>1.6067403638225043E-2</v>
      </c>
      <c r="P16" s="56">
        <f>ABS(O16*'Assumed Values'!$C$7)</f>
        <v>30.608403930818707</v>
      </c>
      <c r="Q16" s="57">
        <f t="shared" si="1"/>
        <v>13.590497398554637</v>
      </c>
      <c r="T16" s="68">
        <f t="shared" si="5"/>
        <v>2.8904821298808506E-2</v>
      </c>
      <c r="U16" s="69">
        <f>T16*'Assumed Values'!$D$8</f>
        <v>0</v>
      </c>
    </row>
    <row r="17" spans="3:21">
      <c r="C17" s="1"/>
      <c r="F17" s="54">
        <f t="shared" si="2"/>
        <v>2031</v>
      </c>
      <c r="G17" s="63">
        <f t="shared" si="6"/>
        <v>23451.239770790919</v>
      </c>
      <c r="H17" s="62">
        <f t="shared" si="8"/>
        <v>2.0736830705134546E-2</v>
      </c>
      <c r="I17" s="54">
        <f>IF(AND(F17&gt;='Inputs &amp; Outputs'!B$13,F17&lt;'Inputs &amp; Outputs'!B$13+'Inputs &amp; Outputs'!B$19),1,0)</f>
        <v>1</v>
      </c>
      <c r="J17" s="55">
        <f>I17*'Inputs &amp; Outputs'!B$16*'Benefit Calculations'!G17*('Benefit Calculations'!C$4-'Benefit Calculations'!C$5)</f>
        <v>113.4777526332464</v>
      </c>
      <c r="K17" s="71">
        <f t="shared" si="3"/>
        <v>3.2522857198367762E-2</v>
      </c>
      <c r="L17" s="56">
        <f>K17*'Assumed Values'!$C$8</f>
        <v>244.18161184534515</v>
      </c>
      <c r="M17" s="57">
        <f t="shared" si="0"/>
        <v>101.32668774393684</v>
      </c>
      <c r="N17" s="55">
        <f>I17*'Inputs &amp; Outputs'!B$16*'Benefit Calculations'!G17*('Benefit Calculations'!D$4-'Benefit Calculations'!D$5)</f>
        <v>57.224436322930636</v>
      </c>
      <c r="O17" s="71">
        <f t="shared" si="4"/>
        <v>1.640059066734198E-2</v>
      </c>
      <c r="P17" s="56">
        <f>ABS(O17*'Assumed Values'!$C$7)</f>
        <v>31.243125221286473</v>
      </c>
      <c r="Q17" s="57">
        <f t="shared" si="1"/>
        <v>12.964786207763586</v>
      </c>
      <c r="T17" s="68">
        <f t="shared" si="5"/>
        <v>2.9504215684644064E-2</v>
      </c>
      <c r="U17" s="69">
        <f>T17*'Assumed Values'!$D$8</f>
        <v>0</v>
      </c>
    </row>
    <row r="18" spans="3:21">
      <c r="F18" s="54">
        <f t="shared" si="2"/>
        <v>2032</v>
      </c>
      <c r="G18" s="63">
        <f t="shared" si="6"/>
        <v>23937.544159743327</v>
      </c>
      <c r="H18" s="62">
        <f t="shared" si="8"/>
        <v>2.0736830705134546E-2</v>
      </c>
      <c r="I18" s="54">
        <f>IF(AND(F18&gt;='Inputs &amp; Outputs'!B$13,F18&lt;'Inputs &amp; Outputs'!B$13+'Inputs &amp; Outputs'!B$19),1,0)</f>
        <v>1</v>
      </c>
      <c r="J18" s="55">
        <f>I18*'Inputs &amp; Outputs'!B$16*'Benefit Calculations'!G18*('Benefit Calculations'!C$4-'Benefit Calculations'!C$5)</f>
        <v>115.83092157840115</v>
      </c>
      <c r="K18" s="71">
        <f t="shared" si="3"/>
        <v>3.319727818213758E-2</v>
      </c>
      <c r="L18" s="56">
        <f>K18*'Assumed Values'!$C$8</f>
        <v>249.24516459148896</v>
      </c>
      <c r="M18" s="57">
        <f t="shared" si="0"/>
        <v>96.661572068780288</v>
      </c>
      <c r="N18" s="55">
        <f>I18*'Inputs &amp; Outputs'!B$16*'Benefit Calculations'!G18*('Benefit Calculations'!D$4-'Benefit Calculations'!D$5)</f>
        <v>58.411089771155993</v>
      </c>
      <c r="O18" s="71">
        <f t="shared" si="4"/>
        <v>1.6740686939474857E-2</v>
      </c>
      <c r="P18" s="56">
        <f>ABS(O18*'Assumed Values'!$C$7)</f>
        <v>31.891008619699601</v>
      </c>
      <c r="Q18" s="57">
        <f t="shared" si="1"/>
        <v>12.367882976151627</v>
      </c>
      <c r="T18" s="68">
        <f t="shared" si="5"/>
        <v>3.0116039610384299E-2</v>
      </c>
      <c r="U18" s="69">
        <f>T18*'Assumed Values'!$D$8</f>
        <v>0</v>
      </c>
    </row>
    <row r="19" spans="3:21">
      <c r="F19" s="54">
        <f t="shared" si="2"/>
        <v>2033</v>
      </c>
      <c r="G19" s="63">
        <f t="shared" si="6"/>
        <v>24433.932960480608</v>
      </c>
      <c r="H19" s="62">
        <f t="shared" si="8"/>
        <v>2.0736830705134546E-2</v>
      </c>
      <c r="I19" s="54">
        <f>IF(AND(F19&gt;='Inputs &amp; Outputs'!B$13,F19&lt;'Inputs &amp; Outputs'!B$13+'Inputs &amp; Outputs'!B$19),1,0)</f>
        <v>1</v>
      </c>
      <c r="J19" s="55">
        <f>I19*'Inputs &amp; Outputs'!B$16*'Benefit Calculations'!G19*('Benefit Calculations'!C$4-'Benefit Calculations'!C$5)</f>
        <v>118.2328877895922</v>
      </c>
      <c r="K19" s="71">
        <f t="shared" si="3"/>
        <v>3.3885684519671833E-2</v>
      </c>
      <c r="L19" s="56">
        <f>K19*'Assumed Values'!$C$8</f>
        <v>254.41371937369613</v>
      </c>
      <c r="M19" s="57">
        <f t="shared" si="0"/>
        <v>92.211239929404442</v>
      </c>
      <c r="N19" s="55">
        <f>I19*'Inputs &amp; Outputs'!B$16*'Benefit Calculations'!G19*('Benefit Calculations'!D$4-'Benefit Calculations'!D$5)</f>
        <v>59.622350651042879</v>
      </c>
      <c r="O19" s="71">
        <f t="shared" si="4"/>
        <v>1.7087835730426406E-2</v>
      </c>
      <c r="P19" s="56">
        <f>ABS(O19*'Assumed Values'!$C$7)</f>
        <v>32.552327066462304</v>
      </c>
      <c r="Q19" s="57">
        <f t="shared" si="1"/>
        <v>11.798461375335513</v>
      </c>
      <c r="T19" s="68">
        <f t="shared" si="5"/>
        <v>3.0740550825293974E-2</v>
      </c>
      <c r="U19" s="69">
        <f>T19*'Assumed Values'!$D$8</f>
        <v>0</v>
      </c>
    </row>
    <row r="20" spans="3:21">
      <c r="F20" s="54">
        <f t="shared" si="2"/>
        <v>2034</v>
      </c>
      <c r="G20" s="63">
        <f t="shared" si="6"/>
        <v>24940.615291742703</v>
      </c>
      <c r="H20" s="62">
        <f t="shared" si="8"/>
        <v>2.0736830705134546E-2</v>
      </c>
      <c r="I20" s="54">
        <f>IF(AND(F20&gt;='Inputs &amp; Outputs'!B$13,F20&lt;'Inputs &amp; Outputs'!B$13+'Inputs &amp; Outputs'!B$19),1,0)</f>
        <v>1</v>
      </c>
      <c r="J20" s="55">
        <f>I20*'Inputs &amp; Outputs'!B$16*'Benefit Calculations'!G20*('Benefit Calculations'!C$4-'Benefit Calculations'!C$5)</f>
        <v>120.68466316746414</v>
      </c>
      <c r="K20" s="71">
        <f t="shared" si="3"/>
        <v>3.4588366222883866E-2</v>
      </c>
      <c r="L20" s="56">
        <f>K20*'Assumed Values'!$C$8</f>
        <v>259.68945360141208</v>
      </c>
      <c r="M20" s="57">
        <f t="shared" si="0"/>
        <v>87.965802617692589</v>
      </c>
      <c r="N20" s="55">
        <f>I20*'Inputs &amp; Outputs'!B$16*'Benefit Calculations'!G20*('Benefit Calculations'!D$4-'Benefit Calculations'!D$5)</f>
        <v>60.85872924273572</v>
      </c>
      <c r="O20" s="71">
        <f t="shared" si="4"/>
        <v>1.7442183287085408E-2</v>
      </c>
      <c r="P20" s="56">
        <f>ABS(O20*'Assumed Values'!$C$7)</f>
        <v>33.227359161897702</v>
      </c>
      <c r="Q20" s="57">
        <f t="shared" si="1"/>
        <v>11.25525614154852</v>
      </c>
      <c r="T20" s="68">
        <f t="shared" si="5"/>
        <v>3.1378012423540678E-2</v>
      </c>
      <c r="U20" s="69">
        <f>T20*'Assumed Values'!$D$8</f>
        <v>0</v>
      </c>
    </row>
    <row r="21" spans="3:21">
      <c r="F21" s="54">
        <f t="shared" si="2"/>
        <v>2035</v>
      </c>
      <c r="G21" s="63">
        <f t="shared" si="6"/>
        <v>25457.804608729461</v>
      </c>
      <c r="H21" s="62">
        <f t="shared" si="8"/>
        <v>2.0736830705134546E-2</v>
      </c>
      <c r="I21" s="54">
        <f>IF(AND(F21&gt;='Inputs &amp; Outputs'!B$13,F21&lt;'Inputs &amp; Outputs'!B$13+'Inputs &amp; Outputs'!B$19),1,0)</f>
        <v>1</v>
      </c>
      <c r="J21" s="55">
        <f>I21*'Inputs &amp; Outputs'!B$16*'Benefit Calculations'!G21*('Benefit Calculations'!C$4-'Benefit Calculations'!C$5)</f>
        <v>123.18728059627404</v>
      </c>
      <c r="K21" s="71">
        <f t="shared" si="3"/>
        <v>3.5305619317615E-2</v>
      </c>
      <c r="L21" s="56">
        <f>K21*'Assumed Values'!$C$8</f>
        <v>265.07458983665344</v>
      </c>
      <c r="M21" s="57">
        <f t="shared" si="0"/>
        <v>83.915826705062571</v>
      </c>
      <c r="N21" s="55">
        <f>I21*'Inputs &amp; Outputs'!B$16*'Benefit Calculations'!G21*('Benefit Calculations'!D$4-'Benefit Calculations'!D$5)</f>
        <v>62.120746407971957</v>
      </c>
      <c r="O21" s="71">
        <f t="shared" si="4"/>
        <v>1.7803878889037627E-2</v>
      </c>
      <c r="P21" s="56">
        <f>ABS(O21*'Assumed Values'!$C$7)</f>
        <v>33.916389283616681</v>
      </c>
      <c r="Q21" s="57">
        <f t="shared" si="1"/>
        <v>10.737060264204429</v>
      </c>
      <c r="T21" s="68">
        <f t="shared" si="5"/>
        <v>3.2028692955031246E-2</v>
      </c>
      <c r="U21" s="69">
        <f>T21*'Assumed Values'!$D$8</f>
        <v>0</v>
      </c>
    </row>
    <row r="22" spans="3:21">
      <c r="F22" s="54">
        <f t="shared" si="2"/>
        <v>2036</v>
      </c>
      <c r="G22" s="63">
        <f t="shared" si="6"/>
        <v>25985.718793025077</v>
      </c>
      <c r="H22" s="62">
        <f t="shared" si="8"/>
        <v>2.0736830705134546E-2</v>
      </c>
      <c r="I22" s="54">
        <f>IF(AND(F22&gt;='Inputs &amp; Outputs'!B$13,F22&lt;'Inputs &amp; Outputs'!B$13+'Inputs &amp; Outputs'!B$19),1,0)</f>
        <v>1</v>
      </c>
      <c r="J22" s="55">
        <f>I22*'Inputs &amp; Outputs'!B$16*'Benefit Calculations'!G22*('Benefit Calculations'!C$4-'Benefit Calculations'!C$5)</f>
        <v>125.74179437902485</v>
      </c>
      <c r="K22" s="71">
        <f t="shared" si="3"/>
        <v>3.6037745968344304E-2</v>
      </c>
      <c r="L22" s="56">
        <f>K22*'Assumed Values'!$C$8</f>
        <v>270.57139673032901</v>
      </c>
      <c r="M22" s="57">
        <f t="shared" si="0"/>
        <v>80.05231308124003</v>
      </c>
      <c r="N22" s="55">
        <f>I22*'Inputs &amp; Outputs'!B$16*'Benefit Calculations'!G22*('Benefit Calculations'!D$4-'Benefit Calculations'!D$5)</f>
        <v>63.408933809510664</v>
      </c>
      <c r="O22" s="71">
        <f t="shared" si="4"/>
        <v>1.8173074911454316E-2</v>
      </c>
      <c r="P22" s="56">
        <f>ABS(O22*'Assumed Values'!$C$7)</f>
        <v>34.619707706320469</v>
      </c>
      <c r="Q22" s="57">
        <f t="shared" si="1"/>
        <v>10.24272230390099</v>
      </c>
      <c r="T22" s="68">
        <f t="shared" si="5"/>
        <v>3.2692866538546465E-2</v>
      </c>
      <c r="U22" s="69">
        <f>T22*'Assumed Values'!$D$8</f>
        <v>0</v>
      </c>
    </row>
    <row r="23" spans="3:21">
      <c r="F23" s="54">
        <f t="shared" si="2"/>
        <v>2037</v>
      </c>
      <c r="G23" s="63">
        <f t="shared" si="6"/>
        <v>26524.580244387271</v>
      </c>
      <c r="H23" s="62">
        <f t="shared" si="8"/>
        <v>2.0736830705134546E-2</v>
      </c>
      <c r="I23" s="54">
        <f>IF(AND(F23&gt;='Inputs &amp; Outputs'!B$13,F23&lt;'Inputs &amp; Outputs'!B$13+'Inputs &amp; Outputs'!B$19),1,0)</f>
        <v>1</v>
      </c>
      <c r="J23" s="55">
        <f>I23*'Inputs &amp; Outputs'!B$16*'Benefit Calculations'!G23*('Benefit Calculations'!C$4-'Benefit Calculations'!C$5)</f>
        <v>128.34928068162253</v>
      </c>
      <c r="K23" s="71">
        <f t="shared" si="3"/>
        <v>3.6785054605484507E-2</v>
      </c>
      <c r="L23" s="56">
        <f>K23*'Assumed Values'!$C$8</f>
        <v>276.18218997797766</v>
      </c>
      <c r="M23" s="57">
        <f t="shared" si="0"/>
        <v>76.366676958093578</v>
      </c>
      <c r="N23" s="55">
        <f>I23*'Inputs &amp; Outputs'!B$16*'Benefit Calculations'!G23*('Benefit Calculations'!D$4-'Benefit Calculations'!D$5)</f>
        <v>64.723834135111574</v>
      </c>
      <c r="O23" s="71">
        <f t="shared" si="4"/>
        <v>1.8549926889284876E-2</v>
      </c>
      <c r="P23" s="56">
        <f>ABS(O23*'Assumed Values'!$C$7)</f>
        <v>35.337610724087689</v>
      </c>
      <c r="Q23" s="57">
        <f t="shared" si="1"/>
        <v>9.7711438339034515</v>
      </c>
      <c r="T23" s="68">
        <f t="shared" si="5"/>
        <v>3.3370812977221859E-2</v>
      </c>
      <c r="U23" s="69">
        <f>T23*'Assumed Values'!$D$8</f>
        <v>0</v>
      </c>
    </row>
    <row r="24" spans="3:21">
      <c r="F24" s="54">
        <f t="shared" si="2"/>
        <v>2038</v>
      </c>
      <c r="G24" s="63">
        <f t="shared" si="6"/>
        <v>27074.615974439886</v>
      </c>
      <c r="H24" s="62">
        <f t="shared" si="8"/>
        <v>2.0736830705134546E-2</v>
      </c>
      <c r="I24" s="54">
        <f>IF(AND(F24&gt;='Inputs &amp; Outputs'!B$13,F24&lt;'Inputs &amp; Outputs'!B$13+'Inputs &amp; Outputs'!B$19),1,0)</f>
        <v>1</v>
      </c>
      <c r="J24" s="55">
        <f>I24*'Inputs &amp; Outputs'!B$16*'Benefit Calculations'!G24*('Benefit Calculations'!C$4-'Benefit Calculations'!C$5)</f>
        <v>131.01083798624316</v>
      </c>
      <c r="K24" s="71">
        <f t="shared" si="3"/>
        <v>3.7547860055317579E-2</v>
      </c>
      <c r="L24" s="56">
        <f>K24*'Assumed Values'!$C$8</f>
        <v>281.90933329532436</v>
      </c>
      <c r="M24" s="57">
        <f t="shared" si="0"/>
        <v>72.850728794100277</v>
      </c>
      <c r="N24" s="55">
        <f>I24*'Inputs &amp; Outputs'!B$16*'Benefit Calculations'!G24*('Benefit Calculations'!D$4-'Benefit Calculations'!D$5)</f>
        <v>66.066001326158585</v>
      </c>
      <c r="O24" s="71">
        <f t="shared" si="4"/>
        <v>1.8934593582780594E-2</v>
      </c>
      <c r="P24" s="56">
        <f>ABS(O24*'Assumed Values'!$C$7)</f>
        <v>36.070400775197029</v>
      </c>
      <c r="Q24" s="57">
        <f t="shared" si="1"/>
        <v>9.3212769994230129</v>
      </c>
      <c r="T24" s="68">
        <f t="shared" si="5"/>
        <v>3.4062817876423221E-2</v>
      </c>
      <c r="U24" s="69">
        <f>T24*'Assumed Values'!$D$8</f>
        <v>0</v>
      </c>
    </row>
    <row r="25" spans="3:21">
      <c r="F25" s="54">
        <f t="shared" si="2"/>
        <v>2039</v>
      </c>
      <c r="G25" s="63">
        <f t="shared" si="6"/>
        <v>27636.057702308379</v>
      </c>
      <c r="H25" s="62">
        <f t="shared" si="8"/>
        <v>2.0736830705134546E-2</v>
      </c>
      <c r="I25" s="54">
        <f>IF(AND(F25&gt;='Inputs &amp; Outputs'!B$13,F25&lt;'Inputs &amp; Outputs'!B$13+'Inputs &amp; Outputs'!B$19),1,0)</f>
        <v>1</v>
      </c>
      <c r="J25" s="55">
        <f>I25*'Inputs &amp; Outputs'!B$16*'Benefit Calculations'!G25*('Benefit Calculations'!C$4-'Benefit Calculations'!C$5)</f>
        <v>133.72758755410169</v>
      </c>
      <c r="K25" s="71">
        <f t="shared" si="3"/>
        <v>3.8326483672624784E-2</v>
      </c>
      <c r="L25" s="56">
        <f>K25*'Assumed Values'!$C$8</f>
        <v>287.75523941406686</v>
      </c>
      <c r="M25" s="57">
        <f t="shared" si="0"/>
        <v>69.496656097055322</v>
      </c>
      <c r="N25" s="55">
        <f>I25*'Inputs &amp; Outputs'!B$16*'Benefit Calculations'!G25*('Benefit Calculations'!D$4-'Benefit Calculations'!D$5)</f>
        <v>67.436000811024329</v>
      </c>
      <c r="O25" s="71">
        <f t="shared" si="4"/>
        <v>1.9327237044377242E-2</v>
      </c>
      <c r="P25" s="56">
        <f>ABS(O25*'Assumed Values'!$C$7)</f>
        <v>36.818386569538646</v>
      </c>
      <c r="Q25" s="57">
        <f t="shared" si="1"/>
        <v>8.8921221892670204</v>
      </c>
      <c r="T25" s="68">
        <f t="shared" si="5"/>
        <v>3.4769172764066436E-2</v>
      </c>
      <c r="U25" s="69">
        <f>T25*'Assumed Values'!$D$8</f>
        <v>0</v>
      </c>
    </row>
    <row r="26" spans="3:21">
      <c r="F26" s="54">
        <f t="shared" si="2"/>
        <v>2040</v>
      </c>
      <c r="G26" s="63">
        <f t="shared" si="6"/>
        <v>28209.141952238479</v>
      </c>
      <c r="H26" s="62">
        <f t="shared" si="8"/>
        <v>2.0736830705134546E-2</v>
      </c>
      <c r="I26" s="54">
        <f>IF(AND(F26&gt;='Inputs &amp; Outputs'!B$13,F26&lt;'Inputs &amp; Outputs'!B$13+'Inputs &amp; Outputs'!B$19),1,0)</f>
        <v>1</v>
      </c>
      <c r="J26" s="55">
        <f>I26*'Inputs &amp; Outputs'!B$16*'Benefit Calculations'!G26*('Benefit Calculations'!C$4-'Benefit Calculations'!C$5)</f>
        <v>136.50067389781717</v>
      </c>
      <c r="K26" s="71">
        <f t="shared" si="3"/>
        <v>3.9121253476067104E-2</v>
      </c>
      <c r="L26" s="56">
        <f>K26*'Assumed Values'!$C$8</f>
        <v>293.72237109831184</v>
      </c>
      <c r="M26" s="57">
        <f t="shared" si="0"/>
        <v>66.297006064591514</v>
      </c>
      <c r="N26" s="55">
        <f>I26*'Inputs &amp; Outputs'!B$16*'Benefit Calculations'!G26*('Benefit Calculations'!D$4-'Benefit Calculations'!D$5)</f>
        <v>68.834409743273866</v>
      </c>
      <c r="O26" s="71">
        <f t="shared" si="4"/>
        <v>1.9728022686964504E-2</v>
      </c>
      <c r="P26" s="56">
        <f>ABS(O26*'Assumed Values'!$C$7)</f>
        <v>37.581883218667379</v>
      </c>
      <c r="Q26" s="57">
        <f t="shared" si="1"/>
        <v>8.4827258146871252</v>
      </c>
      <c r="T26" s="68">
        <f t="shared" si="5"/>
        <v>3.5490175213432465E-2</v>
      </c>
      <c r="U26" s="69">
        <f>T26*'Assumed Values'!$D$8</f>
        <v>0</v>
      </c>
    </row>
    <row r="27" spans="3:21">
      <c r="F27" s="54">
        <f t="shared" si="2"/>
        <v>2041</v>
      </c>
      <c r="G27" s="63">
        <f t="shared" si="6"/>
        <v>28794.110153239155</v>
      </c>
      <c r="H27" s="62">
        <f t="shared" si="8"/>
        <v>2.0736830705134546E-2</v>
      </c>
      <c r="I27" s="54">
        <f>IF(AND(F27&gt;='Inputs &amp; Outputs'!B$13,F27&lt;'Inputs &amp; Outputs'!B$13+'Inputs &amp; Outputs'!B$19),1,0)</f>
        <v>1</v>
      </c>
      <c r="J27" s="55">
        <f>I27*'Inputs &amp; Outputs'!B$16*'Benefit Calculations'!G27*('Benefit Calculations'!C$4-'Benefit Calculations'!C$5)</f>
        <v>139.33126526357296</v>
      </c>
      <c r="K27" s="71">
        <f t="shared" si="3"/>
        <v>3.9932504286372961E-2</v>
      </c>
      <c r="L27" s="56">
        <f>K27*'Assumed Values'!$C$8</f>
        <v>299.81324218208817</v>
      </c>
      <c r="M27" s="57">
        <f t="shared" si="0"/>
        <v>63.244669023934783</v>
      </c>
      <c r="N27" s="55">
        <f>I27*'Inputs &amp; Outputs'!B$16*'Benefit Calculations'!G27*('Benefit Calculations'!D$4-'Benefit Calculations'!D$5)</f>
        <v>70.261817244807986</v>
      </c>
      <c r="O27" s="71">
        <f t="shared" si="4"/>
        <v>2.0137119353571136E-2</v>
      </c>
      <c r="P27" s="56">
        <f>ABS(O27*'Assumed Values'!$C$7)</f>
        <v>38.361212368553012</v>
      </c>
      <c r="Q27" s="57">
        <f t="shared" si="1"/>
        <v>8.0921781904900598</v>
      </c>
      <c r="T27" s="68">
        <f t="shared" si="5"/>
        <v>3.6226128968528969E-2</v>
      </c>
      <c r="U27" s="69">
        <f>T27*'Assumed Values'!$D$8</f>
        <v>0</v>
      </c>
    </row>
    <row r="28" spans="3:21">
      <c r="F28" s="54">
        <f t="shared" si="2"/>
        <v>2042</v>
      </c>
      <c r="G28" s="63">
        <f t="shared" si="6"/>
        <v>29391.20874079187</v>
      </c>
      <c r="H28" s="62">
        <f t="shared" si="8"/>
        <v>2.0736830705134546E-2</v>
      </c>
      <c r="I28" s="54">
        <f>IF(AND(F28&gt;='Inputs &amp; Outputs'!B$13,F28&lt;'Inputs &amp; Outputs'!B$13+'Inputs &amp; Outputs'!B$19),1,0)</f>
        <v>1</v>
      </c>
      <c r="J28" s="55">
        <f>I28*'Inputs &amp; Outputs'!B$16*'Benefit Calculations'!G28*('Benefit Calculations'!C$4-'Benefit Calculations'!C$5)</f>
        <v>142.22055412327586</v>
      </c>
      <c r="K28" s="71">
        <f t="shared" si="3"/>
        <v>4.076057786739154E-2</v>
      </c>
      <c r="L28" s="56">
        <f>K28*'Assumed Values'!$C$8</f>
        <v>306.03041862837568</v>
      </c>
      <c r="M28" s="57">
        <f t="shared" si="0"/>
        <v>60.332862634099428</v>
      </c>
      <c r="N28" s="55">
        <f>I28*'Inputs &amp; Outputs'!B$16*'Benefit Calculations'!G28*('Benefit Calculations'!D$4-'Benefit Calculations'!D$5)</f>
        <v>71.718824654048674</v>
      </c>
      <c r="O28" s="71">
        <f t="shared" si="4"/>
        <v>2.0554699388495228E-2</v>
      </c>
      <c r="P28" s="56">
        <f>ABS(O28*'Assumed Values'!$C$7)</f>
        <v>39.156702335083409</v>
      </c>
      <c r="Q28" s="57">
        <f t="shared" si="1"/>
        <v>7.7196115137028354</v>
      </c>
      <c r="T28" s="68">
        <f t="shared" si="5"/>
        <v>3.6977344072051728E-2</v>
      </c>
      <c r="U28" s="69">
        <f>T28*'Assumed Values'!$D$8</f>
        <v>0</v>
      </c>
    </row>
    <row r="29" spans="3:21">
      <c r="F29" s="54">
        <f t="shared" si="2"/>
        <v>2043</v>
      </c>
      <c r="G29" s="63">
        <f t="shared" si="6"/>
        <v>30000.68926066894</v>
      </c>
      <c r="H29" s="62">
        <f t="shared" si="8"/>
        <v>2.0736830705134546E-2</v>
      </c>
      <c r="I29" s="54">
        <f>IF(AND(F29&gt;='Inputs &amp; Outputs'!B$13,F29&lt;'Inputs &amp; Outputs'!B$13+'Inputs &amp; Outputs'!B$19),1,0)</f>
        <v>1</v>
      </c>
      <c r="J29" s="55">
        <f>I29*'Inputs &amp; Outputs'!B$16*'Benefit Calculations'!G29*('Benefit Calculations'!C$4-'Benefit Calculations'!C$5)</f>
        <v>145.16975767692063</v>
      </c>
      <c r="K29" s="71">
        <f t="shared" si="3"/>
        <v>4.1605823070071081E-2</v>
      </c>
      <c r="L29" s="56">
        <f>K29*'Assumed Values'!$C$8</f>
        <v>312.37651961009368</v>
      </c>
      <c r="M29" s="57">
        <f t="shared" si="0"/>
        <v>57.555116815419503</v>
      </c>
      <c r="N29" s="55">
        <f>I29*'Inputs &amp; Outputs'!B$16*'Benefit Calculations'!G29*('Benefit Calculations'!D$4-'Benefit Calculations'!D$5)</f>
        <v>73.206045779270909</v>
      </c>
      <c r="O29" s="71">
        <f t="shared" si="4"/>
        <v>2.0980938709909386E-2</v>
      </c>
      <c r="P29" s="56">
        <f>ABS(O29*'Assumed Values'!$C$7)</f>
        <v>39.968688242377382</v>
      </c>
      <c r="Q29" s="57">
        <f t="shared" si="1"/>
        <v>7.3641979353008402</v>
      </c>
      <c r="T29" s="68">
        <f t="shared" si="5"/>
        <v>3.7744136995999364E-2</v>
      </c>
      <c r="U29" s="69">
        <f>T29*'Assumed Values'!$D$8</f>
        <v>0</v>
      </c>
    </row>
    <row r="30" spans="3:21">
      <c r="F30" s="54">
        <f t="shared" si="2"/>
        <v>2044</v>
      </c>
      <c r="G30" s="63">
        <f t="shared" si="6"/>
        <v>30622.808474904781</v>
      </c>
      <c r="H30" s="62">
        <f t="shared" si="8"/>
        <v>2.0736830705134546E-2</v>
      </c>
      <c r="I30" s="54">
        <f>IF(AND(F30&gt;='Inputs &amp; Outputs'!B$13,F30&lt;'Inputs &amp; Outputs'!B$13+'Inputs &amp; Outputs'!B$19),1,0)</f>
        <v>1</v>
      </c>
      <c r="J30" s="55">
        <f>I30*'Inputs &amp; Outputs'!B$16*'Benefit Calculations'!G30*('Benefit Calculations'!C$4-'Benefit Calculations'!C$5)</f>
        <v>148.18011836537235</v>
      </c>
      <c r="K30" s="71">
        <f t="shared" si="3"/>
        <v>4.246859597942293E-2</v>
      </c>
      <c r="L30" s="56">
        <f>K30*'Assumed Values'!$C$8</f>
        <v>318.85421861350733</v>
      </c>
      <c r="M30" s="57">
        <f t="shared" si="0"/>
        <v>54.905259372930004</v>
      </c>
      <c r="N30" s="55">
        <f>I30*'Inputs &amp; Outputs'!B$16*'Benefit Calculations'!G30*('Benefit Calculations'!D$4-'Benefit Calculations'!D$5)</f>
        <v>74.724107157187987</v>
      </c>
      <c r="O30" s="71">
        <f t="shared" si="4"/>
        <v>2.1416016883971583E-2</v>
      </c>
      <c r="P30" s="56">
        <f>ABS(O30*'Assumed Values'!$C$7)</f>
        <v>40.797512163965862</v>
      </c>
      <c r="Q30" s="57">
        <f t="shared" si="1"/>
        <v>7.0251477207142763</v>
      </c>
      <c r="T30" s="68">
        <f t="shared" si="5"/>
        <v>3.8526830774996808E-2</v>
      </c>
      <c r="U30" s="69">
        <f>T30*'Assumed Values'!$D$8</f>
        <v>0</v>
      </c>
    </row>
    <row r="31" spans="3:21">
      <c r="F31" s="54">
        <f t="shared" si="2"/>
        <v>2045</v>
      </c>
      <c r="G31" s="63">
        <f>'Inputs &amp; Outputs'!$B$24</f>
        <v>34636</v>
      </c>
      <c r="H31" s="62">
        <f t="shared" si="8"/>
        <v>2.0736830705134546E-2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35354.240868303037</v>
      </c>
      <c r="H32" s="62">
        <f t="shared" si="8"/>
        <v>2.0736830705134546E-2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36087.375775897584</v>
      </c>
      <c r="H33" s="62">
        <f t="shared" si="8"/>
        <v>2.0736830705134546E-2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36835.713577954943</v>
      </c>
      <c r="H34" s="62">
        <f t="shared" si="8"/>
        <v>2.0736830705134546E-2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37599.569534323819</v>
      </c>
      <c r="H35" s="62">
        <f t="shared" si="8"/>
        <v>2.0736830705134546E-2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38379.265442343029</v>
      </c>
      <c r="H36" s="62">
        <f t="shared" si="8"/>
        <v>2.0736830705134546E-2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2455.7055848127079</v>
      </c>
      <c r="K37" s="55">
        <f t="shared" ref="K37:Q37" si="9">SUM(K4:K36)</f>
        <v>0.70380810513777137</v>
      </c>
      <c r="L37" s="58">
        <f t="shared" si="9"/>
        <v>5284.1912533743871</v>
      </c>
      <c r="M37" s="59">
        <f t="shared" si="9"/>
        <v>1782.5090692156502</v>
      </c>
      <c r="N37" s="55">
        <f t="shared" si="9"/>
        <v>1238.3605121274572</v>
      </c>
      <c r="O37" s="55">
        <f t="shared" si="9"/>
        <v>0.35491557738357254</v>
      </c>
      <c r="P37" s="55">
        <f t="shared" si="9"/>
        <v>676.11417491570569</v>
      </c>
      <c r="Q37" s="59">
        <f t="shared" si="9"/>
        <v>228.07267769555011</v>
      </c>
      <c r="T37" s="68">
        <f>SUM(T4:T36)</f>
        <v>0.63848345205130408</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D4D037-404F-4956-B886-98138F4E1372}"/>
</file>

<file path=customXml/itemProps2.xml><?xml version="1.0" encoding="utf-8"?>
<ds:datastoreItem xmlns:ds="http://schemas.openxmlformats.org/officeDocument/2006/customXml" ds:itemID="{312CF7AC-872E-41AB-AC31-342D22796764}"/>
</file>

<file path=customXml/itemProps3.xml><?xml version="1.0" encoding="utf-8"?>
<ds:datastoreItem xmlns:ds="http://schemas.openxmlformats.org/officeDocument/2006/customXml" ds:itemID="{7A5923BD-531B-437C-9B2F-1A749B650AE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