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ignalsSH242\"/>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52511"/>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s="1"/>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G4" i="5"/>
  <c r="G5" i="5" s="1"/>
  <c r="G6" i="5" s="1"/>
  <c r="G7" i="5" s="1"/>
  <c r="G8" i="5" s="1"/>
  <c r="G9" i="5" s="1"/>
  <c r="G10" i="5" s="1"/>
  <c r="G11" i="5" s="1"/>
  <c r="G12" i="5" s="1"/>
  <c r="G13" i="5" s="1"/>
  <c r="G14" i="5" s="1"/>
  <c r="H4" i="7"/>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G25" i="5"/>
  <c r="B11" i="5" l="1"/>
  <c r="B12" i="5" s="1"/>
  <c r="G26" i="5"/>
  <c r="H25" i="5"/>
  <c r="I25" i="5" s="1"/>
  <c r="J25" i="5"/>
  <c r="K25" i="5" s="1"/>
  <c r="H16" i="7"/>
  <c r="I16" i="7" s="1"/>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<sst xmlns="http://schemas.openxmlformats.org/spreadsheetml/2006/main" count="262" uniqueCount="130">
  <si>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</si>
  <si>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</si>
  <si>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</si>
  <si>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</si>
  <si>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</si>
  <si>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</si>
  <si>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</si>
  <si>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</si>
  <si>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</si>
  <si>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</si>
  <si>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</si>
  <si>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</si>
  <si>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</si>
  <si>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</si>
  <si>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</si>
  <si>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</si>
  <si>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</si>
  <si>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</si>
  <si>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</si>
  <si>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</si>
  <si>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</si>
  <si>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</si>
  <si>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</si>
  <si>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</si>
  <si>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</si>
  <si>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</si>
  <si>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</si>
  <si>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</si>
  <si>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</si>
  <si>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</si>
  <si>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</si>
  <si>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</si>
  <si>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</si>
  <si>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</si>
  <si>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</si>
  <si>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</si>
  <si>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</si>
  <si>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</si>
  <si>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</si>
  <si>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</si>
  <si>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</si>
  <si>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</si>
  <si>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</si>
  <si>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</si>
  <si>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</si>
  <si>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</si>
  <si>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</si>
  <si>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</si>
  <si>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</si>
  <si>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</si>
  <si>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</si>
  <si>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</si>
  <si>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</si>
  <si>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</si>
  <si>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</si>
  <si>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</si>
  <si>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</si>
  <si>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</si>
  <si>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</si>
  <si>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</si>
  <si>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</si>
  <si>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</si>
  <si>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</si>
  <si>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</si>
  <si>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</si>
  <si>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</si>
  <si>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</si>
  <si>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</si>
  <si>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</si>
  <si>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</si>
  <si>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</si>
  <si>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</si>
  <si>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</si>
  <si>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</si>
  <si>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</si>
  <si>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</si>
  <si>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</si>
  <si>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</si>
  <si>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</si>
  <si>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</si>
  <si>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</si>
  <si>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</si>
  <si>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</si>
  <si>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</si>
  <si>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</si>
  <si>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</si>
  <si>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</si>
  <si>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</si>
  <si>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</si>
  <si>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</si>
  <si>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</si>
  <si>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</si>
  <si>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</si>
  <si>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</si>
  <si>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</si>
  <si>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</si>
  <si>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</si>
  <si>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</si>
  <si>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</si>
  <si>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</si>
  <si>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</si>
  <si>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</si>
  <si>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</si>
  <si>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</si>
  <si>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</si>
  <si>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</si>
  <si>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</si>
  <si>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</si>
  <si>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</si>
  <si>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</si>
  <si>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</si>
  <si>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</si>
  <si>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</si>
  <si>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</si>
  <si>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</si>
  <si>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</si>
  <si>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</si>
  <si>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</si>
  <si>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</si>
  <si>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</si>
  <si>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</si>
  <si>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</si>
  <si>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</si>
  <si>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</si>
  <si>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</si>
  <si>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</si>
  <si>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</si>
  <si>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</si>
  <si>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</si>
  <si>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Integration of Traffic Signals SH242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</si>
</sst>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I40"/>
  <sheetViews>
    <sheetView tabSelected="1" topLeftCell="A4" zoomScaleNormal="100" workbookViewId="0">
      <selection activeCell="E20" sqref="E20"/>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343</v>
      </c>
      <c r="D7" s="98"/>
      <c r="E7" s="99" t="s">
        <v>127</v>
      </c>
    </row>
    <row r="8" spans="1:5" x14ac:dyDescent="0.25">
      <c r="A8" s="6" t="s">
        <v>52</v>
      </c>
      <c r="B8" s="6"/>
      <c r="D8" s="103"/>
      <c r="E8" s="99" t="s">
        <v>92</v>
      </c>
    </row>
    <row r="9" spans="1:5" x14ac:dyDescent="0.25">
      <c r="A9" s="6" t="s">
        <v>64</v>
      </c>
      <c r="B9" s="104" t="s">
        <v>71</v>
      </c>
      <c r="D9" s="105"/>
      <c r="E9" s="99" t="s">
        <v>93</v>
      </c>
    </row>
    <row r="11" spans="1:5" x14ac:dyDescent="0.25">
      <c r="A11" s="63"/>
      <c r="B11" s="63"/>
    </row>
    <row r="12" spans="1:5" x14ac:dyDescent="0.25">
      <c r="A12" s="102" t="s">
        <v>85</v>
      </c>
      <c r="B12" s="63"/>
    </row>
    <row r="13" spans="1:5" x14ac:dyDescent="0.25">
      <c r="A13" s="6" t="s">
        <v>56</v>
      </c>
      <c r="B13" s="45">
        <v>2025</v>
      </c>
    </row>
    <row r="14" spans="1:5" x14ac:dyDescent="0.25">
      <c r="A14" s="6" t="s">
        <v>86</v>
      </c>
      <c r="B14" s="6" t="s">
        <v>123</v>
      </c>
    </row>
    <row r="15" spans="1:5" x14ac:dyDescent="0.25">
      <c r="A15" s="106" t="s">
        <v>87</v>
      </c>
      <c r="B15" s="57" t="s">
        <v>76</v>
      </c>
    </row>
    <row r="16" spans="1:5" x14ac:dyDescent="0.25">
      <c r="A16" s="106" t="s">
        <v>88</v>
      </c>
      <c r="B16" s="57">
        <v>11</v>
      </c>
    </row>
    <row r="17" spans="1:3" x14ac:dyDescent="0.25">
      <c r="A17" s="107" t="s">
        <v>95</v>
      </c>
      <c r="B17" s="57">
        <v>23</v>
      </c>
    </row>
    <row r="18" spans="1:3" x14ac:dyDescent="0.25">
      <c r="A18" s="107" t="s">
        <v>96</v>
      </c>
      <c r="B18" s="57">
        <v>26</v>
      </c>
    </row>
    <row r="19" spans="1:3" x14ac:dyDescent="0.25">
      <c r="A19" s="96" t="s">
        <v>97</v>
      </c>
      <c r="B19" s="97">
        <f>VLOOKUP(B14,'Service Life'!C6:D8,2,FALSE)</f>
        <v>12</v>
      </c>
    </row>
    <row r="21" spans="1:3" x14ac:dyDescent="0.25">
      <c r="A21" s="102" t="s">
        <v>89</v>
      </c>
    </row>
    <row r="22" spans="1:3" ht="20.25" customHeight="1" x14ac:dyDescent="0.25">
      <c r="A22" s="107" t="s">
        <v>90</v>
      </c>
      <c r="B22" s="119">
        <v>17408</v>
      </c>
    </row>
    <row r="23" spans="1:3" ht="30" x14ac:dyDescent="0.25">
      <c r="A23" s="118" t="s">
        <v>101</v>
      </c>
      <c r="B23" s="120">
        <v>23907</v>
      </c>
    </row>
    <row r="24" spans="1:3" ht="30" x14ac:dyDescent="0.25">
      <c r="A24" s="118" t="s">
        <v>102</v>
      </c>
      <c r="B24" s="120">
        <v>36399</v>
      </c>
    </row>
    <row r="27" spans="1:3" ht="18.75" x14ac:dyDescent="0.3">
      <c r="A27" s="100" t="s">
        <v>55</v>
      </c>
      <c r="B27" s="101"/>
    </row>
    <row r="29" spans="1:3" x14ac:dyDescent="0.25">
      <c r="A29" s="108" t="s">
        <v>53</v>
      </c>
    </row>
    <row r="30" spans="1:3" x14ac:dyDescent="0.25">
      <c r="A30" s="105" t="s">
        <v>112</v>
      </c>
      <c r="B30" s="114">
        <f>'Benefit Calculations'!M37</f>
        <v>0</v>
      </c>
    </row>
    <row r="31" spans="1:3" x14ac:dyDescent="0.25">
      <c r="A31" s="105" t="s">
        <v>113</v>
      </c>
      <c r="B31" s="114">
        <f>'Benefit Calculations'!Q37</f>
        <v>0</v>
      </c>
      <c r="C31" s="109"/>
    </row>
    <row r="32" spans="1:3" x14ac:dyDescent="0.25">
      <c r="A32" s="110"/>
      <c r="B32" s="111"/>
      <c r="C32" s="109"/>
    </row>
    <row r="33" spans="1:9" x14ac:dyDescent="0.25">
      <c r="A33" s="108" t="s">
        <v>94</v>
      </c>
      <c r="B33" s="111"/>
      <c r="C33" s="109"/>
    </row>
    <row r="34" spans="1:9" x14ac:dyDescent="0.25">
      <c r="A34" s="105" t="s">
        <v>114</v>
      </c>
      <c r="B34" s="114">
        <f>$B$30+$B$31</f>
        <v>0</v>
      </c>
      <c r="C34" s="109"/>
    </row>
    <row r="35" spans="1:9" x14ac:dyDescent="0.25">
      <c r="I35" s="112"/>
    </row>
    <row r="36" spans="1:9" x14ac:dyDescent="0.25">
      <c r="A36" s="108" t="s">
        <v>107</v>
      </c>
    </row>
    <row r="37" spans="1:9" x14ac:dyDescent="0.25">
      <c r="A37" s="105" t="s">
        <v>116</v>
      </c>
      <c r="B37" s="115">
        <f>'Benefit Calculations'!K37</f>
        <v>0</v>
      </c>
    </row>
    <row r="38" spans="1:9" x14ac:dyDescent="0.25">
      <c r="A38" s="105" t="s">
        <v>117</v>
      </c>
      <c r="B38" s="115">
        <f>'Benefit Calculations'!O37</f>
        <v>0</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'Emission Factors - VOC'!$C$2:$J$2</xm:f>
          </x14:formula1>
          <xm:sqref>B9</xm:sqref>
        </x14:dataValidation>
        <x14:dataValidation type="list" operator="lessThanOrEqual" allowBlank="1" showInputMessage="1" showErrorMessage="1" error="Volume Must Be Less Than Stated Capacity">
          <x14:formula1>
            <xm:f>'Emission Factors - NOx'!$L$4:$L$6</xm:f>
          </x14:formula1>
          <xm:sqref>B15</xm:sqref>
        </x14:dataValidation>
        <x14:dataValidation type="list" allowBlank="1" showInputMessage="1" showErrorMessage="1">
          <x14:formula1>
            <xm:f>'Service Life'!$C$6:$C$8</xm:f>
          </x14:formula1>
          <xm:sqref>B14</xm:sqref>
        </x14:dataValidation>
        <x14:dataValidation type="list" allowBlank="1" showInputMessage="1" showErrorMessage="1">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6.7192703485499994E-2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1.52097996324E-2</v>
      </c>
      <c r="F4" s="70">
        <v>2018</v>
      </c>
      <c r="G4" s="80">
        <f>'Inputs &amp; Outputs'!B22</f>
        <v>17408</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6.7192703485499994E-2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1.52097996324E-2</v>
      </c>
      <c r="F5" s="70">
        <f t="shared" ref="F5:F36" si="2">F4+1</f>
        <v>2019</v>
      </c>
      <c r="G5" s="80">
        <f>G4+G4*H5</f>
        <v>18215.084606012315</v>
      </c>
      <c r="H5" s="79">
        <f>$C$9</f>
        <v>4.6362856503464833E-2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19059.587959799333</v>
      </c>
      <c r="H6" s="79">
        <f t="shared" ref="H6:H11" si="7">$C$9</f>
        <v>4.6362856503464833E-2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19943.244901394675</v>
      </c>
      <c r="H7" s="79">
        <f t="shared" si="7"/>
        <v>4.6362856503464833E-2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20867.870702971493</v>
      </c>
      <c r="H8" s="79">
        <f t="shared" si="7"/>
        <v>4.6362856503464833E-2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4.6362856503464833E-2</v>
      </c>
      <c r="F9" s="70">
        <f t="shared" si="2"/>
        <v>2023</v>
      </c>
      <c r="G9" s="80">
        <f t="shared" si="6"/>
        <v>21835.364797906219</v>
      </c>
      <c r="H9" s="79">
        <f t="shared" si="7"/>
        <v>4.6362856503464833E-2</v>
      </c>
      <c r="I9" s="70">
        <f>IF(AND(F9&gt;='Inputs &amp; Outputs'!B$13,F9&lt;'Inputs &amp; Outputs'!B$13+'Inputs &amp; Outputs'!B$19),1,0)</f>
        <v>0</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1.695696439927552E-2</v>
      </c>
      <c r="F10" s="70">
        <f t="shared" si="2"/>
        <v>2024</v>
      </c>
      <c r="G10" s="80">
        <f t="shared" si="6"/>
        <v>22847.714682732352</v>
      </c>
      <c r="H10" s="79">
        <f t="shared" si="7"/>
        <v>4.6362856503464833E-2</v>
      </c>
      <c r="I10" s="70">
        <f>IF(AND(F10&gt;='Inputs &amp; Outputs'!B$13,F10&lt;'Inputs &amp; Outputs'!B$13+'Inputs &amp; Outputs'!B$19),1,0)</f>
        <v>0</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2.7695525653034681E-2</v>
      </c>
      <c r="F11" s="70">
        <f t="shared" si="2"/>
        <v>2025</v>
      </c>
      <c r="G11" s="80">
        <f>'Inputs &amp; Outputs'!$B$23</f>
        <v>23907</v>
      </c>
      <c r="H11" s="79">
        <f t="shared" si="7"/>
        <v>4.6362856503464833E-2</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24312.390147893479</v>
      </c>
      <c r="H12" s="79">
        <f>$C$10</f>
        <v>1.695696439927552E-2</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24724.654482092606</v>
      </c>
      <c r="H13" s="79">
        <f t="shared" ref="H13:H36" si="8">$C$10</f>
        <v>1.695696439927552E-2</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25143.909567929837</v>
      </c>
      <c r="H14" s="79">
        <f t="shared" si="8"/>
        <v>1.695696439927552E-2</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25570.273947331825</v>
      </c>
      <c r="H15" s="79">
        <f t="shared" si="8"/>
        <v>1.695696439927552E-2</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25">
      <c r="B16" s="27"/>
      <c r="C16" s="69"/>
      <c r="F16" s="70">
        <f t="shared" si="2"/>
        <v>2030</v>
      </c>
      <c r="G16" s="80">
        <f t="shared" si="6"/>
        <v>26003.868172336453</v>
      </c>
      <c r="H16" s="79">
        <f t="shared" si="8"/>
        <v>1.695696439927552E-2</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25">
      <c r="B17" s="27"/>
      <c r="C17" s="69"/>
      <c r="F17" s="70">
        <f t="shared" si="2"/>
        <v>2031</v>
      </c>
      <c r="G17" s="80">
        <f t="shared" si="6"/>
        <v>26444.814839178216</v>
      </c>
      <c r="H17" s="79">
        <f t="shared" si="8"/>
        <v>1.695696439927552E-2</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25">
      <c r="F18" s="70">
        <f t="shared" si="2"/>
        <v>2032</v>
      </c>
      <c r="G18" s="80">
        <f t="shared" si="6"/>
        <v>26893.238622951594</v>
      </c>
      <c r="H18" s="79">
        <f t="shared" si="8"/>
        <v>1.695696439927552E-2</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25">
      <c r="F19" s="70">
        <f t="shared" si="2"/>
        <v>2033</v>
      </c>
      <c r="G19" s="80">
        <f t="shared" si="6"/>
        <v>27349.266312862204</v>
      </c>
      <c r="H19" s="79">
        <f t="shared" si="8"/>
        <v>1.695696439927552E-2</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27813.026848075715</v>
      </c>
      <c r="H20" s="79">
        <f t="shared" si="8"/>
        <v>1.695696439927552E-2</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28284.651354174628</v>
      </c>
      <c r="H21" s="79">
        <f t="shared" si="8"/>
        <v>1.695696439927552E-2</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28764.273180233286</v>
      </c>
      <c r="H22" s="79">
        <f t="shared" si="8"/>
        <v>1.695696439927552E-2</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29252.027936521536</v>
      </c>
      <c r="H23" s="79">
        <f t="shared" si="8"/>
        <v>1.695696439927552E-2</v>
      </c>
      <c r="I23" s="70">
        <f>IF(AND(F23&gt;='Inputs &amp; Outputs'!B$13,F23&lt;'Inputs &amp; Outputs'!B$13+'Inputs &amp; Outputs'!B$19),1,0)</f>
        <v>0</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29748.053532847745</v>
      </c>
      <c r="H24" s="79">
        <f t="shared" si="8"/>
        <v>1.695696439927552E-2</v>
      </c>
      <c r="I24" s="70">
        <f>IF(AND(F24&gt;='Inputs &amp; Outputs'!B$13,F24&lt;'Inputs &amp; Outputs'!B$13+'Inputs &amp; Outputs'!B$19),1,0)</f>
        <v>0</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30252.490217551986</v>
      </c>
      <c r="H25" s="79">
        <f t="shared" si="8"/>
        <v>1.695696439927552E-2</v>
      </c>
      <c r="I25" s="70">
        <f>IF(AND(F25&gt;='Inputs &amp; Outputs'!B$13,F25&lt;'Inputs &amp; Outputs'!B$13+'Inputs &amp; Outputs'!B$19),1,0)</f>
        <v>0</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30765.480617160447</v>
      </c>
      <c r="H26" s="79">
        <f t="shared" si="8"/>
        <v>1.695696439927552E-2</v>
      </c>
      <c r="I26" s="70">
        <f>IF(AND(F26&gt;='Inputs &amp; Outputs'!B$13,F26&lt;'Inputs &amp; Outputs'!B$13+'Inputs &amp; Outputs'!B$19),1,0)</f>
        <v>0</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31287.169776712239</v>
      </c>
      <c r="H27" s="79">
        <f t="shared" si="8"/>
        <v>1.695696439927552E-2</v>
      </c>
      <c r="I27" s="70">
        <f>IF(AND(F27&gt;='Inputs &amp; Outputs'!B$13,F27&lt;'Inputs &amp; Outputs'!B$13+'Inputs &amp; Outputs'!B$19),1,0)</f>
        <v>0</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31817.705200770037</v>
      </c>
      <c r="H28" s="79">
        <f t="shared" si="8"/>
        <v>1.695696439927552E-2</v>
      </c>
      <c r="I28" s="70">
        <f>IF(AND(F28&gt;='Inputs &amp; Outputs'!B$13,F28&lt;'Inputs &amp; Outputs'!B$13+'Inputs &amp; Outputs'!B$19),1,0)</f>
        <v>0</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32357.236895126138</v>
      </c>
      <c r="H29" s="79">
        <f t="shared" si="8"/>
        <v>1.695696439927552E-2</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32905.917409215719</v>
      </c>
      <c r="H30" s="79">
        <f t="shared" si="8"/>
        <v>1.695696439927552E-2</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36399</v>
      </c>
      <c r="H31" s="79">
        <f t="shared" si="8"/>
        <v>1.695696439927552E-2</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37016.216547169228</v>
      </c>
      <c r="H32" s="79">
        <f t="shared" si="8"/>
        <v>1.695696439927552E-2</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37643.899213355449</v>
      </c>
      <c r="H33" s="79">
        <f t="shared" si="8"/>
        <v>1.695696439927552E-2</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38282.225472166232</v>
      </c>
      <c r="H34" s="79">
        <f t="shared" si="8"/>
        <v>1.695696439927552E-2</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38931.375806622797</v>
      </c>
      <c r="H35" s="79">
        <f t="shared" si="8"/>
        <v>1.695696439927552E-2</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39591.533760190512</v>
      </c>
      <c r="H36" s="79">
        <f t="shared" si="8"/>
        <v>1.695696439927552E-2</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12</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2018-04-10T17:15:43Z</cp:lastPrinted>
  <dcterms:created xsi:type="dcterms:W3CDTF">2012-07-25T15:48:32Z</dcterms:created>
  <dcterms:modified xsi:type="dcterms:W3CDTF">2018-10-31T18:41:25Z</dcterms:modified>
</cp:coreProperties>
</file>