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G:\Transportation\Staff\Vishu\Vishu_T\Vishu_Working\2045 RTP\Call for projects\Final Final Templates\Emissions\"/>
    </mc:Choice>
  </mc:AlternateContent>
  <xr:revisionPtr revIDLastSave="16" documentId="8_{F2A1369E-F442-408E-ABE7-3F1342714049}" xr6:coauthVersionLast="40" xr6:coauthVersionMax="40" xr10:uidLastSave="{B1A36810-0091-434D-A9FB-3638348995F6}"/>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H5" i="19"/>
  <c r="G5" i="19"/>
  <c r="G6" i="19"/>
  <c r="H11" i="19"/>
  <c r="H10" i="19"/>
  <c r="H9" i="19"/>
  <c r="H8" i="19"/>
  <c r="H7" i="19"/>
  <c r="G13" i="19"/>
  <c r="G14" i="19"/>
  <c r="G15" i="19"/>
  <c r="G16" i="19"/>
  <c r="G17" i="19"/>
  <c r="G18" i="19"/>
  <c r="G19" i="19"/>
  <c r="G20" i="19"/>
  <c r="G21" i="19"/>
  <c r="G22" i="19"/>
  <c r="G23" i="19"/>
  <c r="G24" i="19"/>
  <c r="G25" i="19"/>
  <c r="G26" i="19"/>
  <c r="G27" i="19"/>
  <c r="G28" i="19"/>
  <c r="G29" i="19"/>
  <c r="G30" i="19"/>
  <c r="G33" i="19"/>
  <c r="G34" i="19"/>
  <c r="G35" i="19"/>
  <c r="G36" i="19"/>
  <c r="G7" i="19"/>
  <c r="G8" i="19"/>
  <c r="G9" i="19"/>
  <c r="G10"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N32" i="19"/>
  <c r="I8" i="19"/>
  <c r="J8" i="19"/>
  <c r="J22" i="19"/>
  <c r="N22" i="19"/>
  <c r="I26" i="19"/>
  <c r="I27" i="19"/>
  <c r="I12" i="19"/>
  <c r="I21" i="19"/>
  <c r="I5" i="19"/>
  <c r="I6" i="19"/>
  <c r="I10" i="19"/>
  <c r="I11" i="19"/>
  <c r="I24" i="19"/>
  <c r="I7" i="19"/>
  <c r="I17" i="19"/>
  <c r="I36" i="19"/>
  <c r="I33" i="19"/>
  <c r="I28" i="19"/>
  <c r="I15" i="19"/>
  <c r="I35" i="19"/>
  <c r="I34" i="19"/>
  <c r="I23" i="19"/>
  <c r="I13" i="19"/>
  <c r="I31" i="19"/>
  <c r="I4" i="19"/>
  <c r="J4" i="19"/>
  <c r="I14" i="19"/>
  <c r="I30" i="19"/>
  <c r="I18" i="19"/>
  <c r="I19" i="19"/>
  <c r="I9" i="19"/>
  <c r="I29" i="19"/>
  <c r="J25" i="19"/>
  <c r="N25" i="19"/>
  <c r="I16" i="19"/>
  <c r="I20" i="19"/>
  <c r="O22" i="19"/>
  <c r="P22" i="19"/>
  <c r="Q22" i="19"/>
  <c r="O25" i="19"/>
  <c r="P25" i="19"/>
  <c r="Q25" i="19"/>
  <c r="O32" i="19"/>
  <c r="P32" i="19"/>
  <c r="Q32" i="19"/>
  <c r="K22" i="19"/>
  <c r="L22" i="19"/>
  <c r="M22" i="19"/>
  <c r="T22" i="19"/>
  <c r="U22" i="19"/>
  <c r="K8" i="19"/>
  <c r="L8" i="19"/>
  <c r="M8" i="19"/>
  <c r="T8" i="19"/>
  <c r="U8" i="19"/>
  <c r="K25" i="19"/>
  <c r="L25" i="19"/>
  <c r="M25" i="19"/>
  <c r="T25" i="19"/>
  <c r="U25" i="19"/>
  <c r="N8" i="19"/>
  <c r="J32" i="19"/>
  <c r="N27" i="19"/>
  <c r="J27" i="19"/>
  <c r="N21" i="19"/>
  <c r="J21" i="19"/>
  <c r="J17" i="19"/>
  <c r="N17" i="19"/>
  <c r="J23" i="19"/>
  <c r="N23" i="19"/>
  <c r="N34" i="19"/>
  <c r="J34" i="19"/>
  <c r="N26" i="19"/>
  <c r="J26" i="19"/>
  <c r="N18" i="19"/>
  <c r="J18" i="19"/>
  <c r="J11" i="19"/>
  <c r="N11" i="19"/>
  <c r="O11" i="19"/>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c r="P31" i="19"/>
  <c r="Q31" i="19"/>
  <c r="O17" i="19"/>
  <c r="P17" i="19"/>
  <c r="Q17" i="19"/>
  <c r="O18" i="19"/>
  <c r="P18" i="19"/>
  <c r="Q18" i="19"/>
  <c r="O20" i="19"/>
  <c r="P20" i="19"/>
  <c r="Q20" i="19"/>
  <c r="O13" i="19"/>
  <c r="P13" i="19"/>
  <c r="Q13" i="19"/>
  <c r="O14" i="19"/>
  <c r="P14" i="19"/>
  <c r="Q14" i="19"/>
  <c r="O26" i="19"/>
  <c r="P26" i="19"/>
  <c r="Q26" i="19"/>
  <c r="O21" i="19"/>
  <c r="P21" i="19"/>
  <c r="Q21" i="19"/>
  <c r="O19" i="19"/>
  <c r="P19" i="19"/>
  <c r="Q19" i="19"/>
  <c r="O28" i="19"/>
  <c r="P28" i="19"/>
  <c r="Q28" i="19"/>
  <c r="O36" i="19"/>
  <c r="P36" i="19"/>
  <c r="Q36" i="19"/>
  <c r="O12" i="19"/>
  <c r="P12" i="19"/>
  <c r="Q12" i="19"/>
  <c r="O35" i="19"/>
  <c r="P35" i="19"/>
  <c r="Q35" i="19"/>
  <c r="O15" i="19"/>
  <c r="P15" i="19"/>
  <c r="Q15" i="19"/>
  <c r="O34" i="19"/>
  <c r="P34" i="19"/>
  <c r="Q34" i="19"/>
  <c r="O27" i="19"/>
  <c r="P27" i="19"/>
  <c r="Q27" i="19"/>
  <c r="O33" i="19"/>
  <c r="P33" i="19"/>
  <c r="Q33" i="19"/>
  <c r="O24" i="19"/>
  <c r="P24" i="19"/>
  <c r="Q24" i="19"/>
  <c r="O16" i="19"/>
  <c r="P16" i="19"/>
  <c r="Q16" i="19"/>
  <c r="O30" i="19"/>
  <c r="P30" i="19"/>
  <c r="Q30" i="19"/>
  <c r="O29" i="19"/>
  <c r="P29" i="19"/>
  <c r="Q29" i="19"/>
  <c r="O23" i="19"/>
  <c r="P23" i="19"/>
  <c r="Q23" i="19"/>
  <c r="O9" i="19"/>
  <c r="P9" i="19"/>
  <c r="Q9" i="19"/>
  <c r="O8" i="19"/>
  <c r="P8" i="19"/>
  <c r="Q8" i="19"/>
  <c r="O5" i="19"/>
  <c r="P5" i="19"/>
  <c r="Q5" i="19"/>
  <c r="O6" i="19"/>
  <c r="P6" i="19"/>
  <c r="Q6" i="19"/>
  <c r="O7" i="19"/>
  <c r="P7" i="19"/>
  <c r="Q7" i="19"/>
  <c r="O4" i="19"/>
  <c r="P4" i="19"/>
  <c r="O10" i="19"/>
  <c r="P10" i="19"/>
  <c r="Q10" i="19"/>
  <c r="K30" i="19"/>
  <c r="L30" i="19"/>
  <c r="M30" i="19"/>
  <c r="T30" i="19"/>
  <c r="U30" i="19"/>
  <c r="K23" i="19"/>
  <c r="L23" i="19"/>
  <c r="M23" i="19"/>
  <c r="T23" i="19"/>
  <c r="U23" i="19"/>
  <c r="K28" i="19"/>
  <c r="L28" i="19"/>
  <c r="M28" i="19"/>
  <c r="T28" i="19"/>
  <c r="U28" i="19"/>
  <c r="K26" i="19"/>
  <c r="L26" i="19"/>
  <c r="M26" i="19"/>
  <c r="T26" i="19"/>
  <c r="U26" i="19"/>
  <c r="K21" i="19"/>
  <c r="L21" i="19"/>
  <c r="M21" i="19"/>
  <c r="T21" i="19"/>
  <c r="U21" i="19"/>
  <c r="K20" i="19"/>
  <c r="L20" i="19"/>
  <c r="M20" i="19"/>
  <c r="T20" i="19"/>
  <c r="U20" i="19"/>
  <c r="K13" i="19"/>
  <c r="L13" i="19"/>
  <c r="M13" i="19"/>
  <c r="T13" i="19"/>
  <c r="U13" i="19"/>
  <c r="K14" i="19"/>
  <c r="L14" i="19"/>
  <c r="M14" i="19"/>
  <c r="T14" i="19"/>
  <c r="U14" i="19"/>
  <c r="K29" i="19"/>
  <c r="L29" i="19"/>
  <c r="M29" i="19"/>
  <c r="T29" i="19"/>
  <c r="U29" i="19"/>
  <c r="K9" i="19"/>
  <c r="L9" i="19"/>
  <c r="M9" i="19"/>
  <c r="T9" i="19"/>
  <c r="U9" i="19"/>
  <c r="K18" i="19"/>
  <c r="L18" i="19"/>
  <c r="M18" i="19"/>
  <c r="T18" i="19"/>
  <c r="U18" i="19"/>
  <c r="K31" i="19"/>
  <c r="L31" i="19"/>
  <c r="M31" i="19"/>
  <c r="T31" i="19"/>
  <c r="U31" i="19"/>
  <c r="K32" i="19"/>
  <c r="L32" i="19"/>
  <c r="M32" i="19"/>
  <c r="T32" i="19"/>
  <c r="U32" i="19"/>
  <c r="K10" i="19"/>
  <c r="L10" i="19"/>
  <c r="M10" i="19"/>
  <c r="T10" i="19"/>
  <c r="U10" i="19"/>
  <c r="K35" i="19"/>
  <c r="L35" i="19"/>
  <c r="M35" i="19"/>
  <c r="T35" i="19"/>
  <c r="U35" i="19"/>
  <c r="K27" i="19"/>
  <c r="L27" i="19"/>
  <c r="M27" i="19"/>
  <c r="T27" i="19"/>
  <c r="U27" i="19"/>
  <c r="K5" i="19"/>
  <c r="L5" i="19"/>
  <c r="M5" i="19"/>
  <c r="T5" i="19"/>
  <c r="U5" i="19"/>
  <c r="K36" i="19"/>
  <c r="L36" i="19"/>
  <c r="M36" i="19"/>
  <c r="T36" i="19"/>
  <c r="U36" i="19"/>
  <c r="K16" i="19"/>
  <c r="L16" i="19"/>
  <c r="M16" i="19"/>
  <c r="T16" i="19"/>
  <c r="U16" i="19"/>
  <c r="K12" i="19"/>
  <c r="L12" i="19"/>
  <c r="M12" i="19"/>
  <c r="T12" i="19"/>
  <c r="U12" i="19"/>
  <c r="K6" i="19"/>
  <c r="L6" i="19"/>
  <c r="M6" i="19"/>
  <c r="T6" i="19"/>
  <c r="U6" i="19"/>
  <c r="K11" i="19"/>
  <c r="L11" i="19"/>
  <c r="M11" i="19"/>
  <c r="T11" i="19"/>
  <c r="U11" i="19"/>
  <c r="K4" i="19"/>
  <c r="L4" i="19"/>
  <c r="T4" i="19"/>
  <c r="K24" i="19"/>
  <c r="L24" i="19"/>
  <c r="M24" i="19"/>
  <c r="T24" i="19"/>
  <c r="U24" i="19"/>
  <c r="K17" i="19"/>
  <c r="L17" i="19"/>
  <c r="M17" i="19"/>
  <c r="T17" i="19"/>
  <c r="U17" i="19"/>
  <c r="K7" i="19"/>
  <c r="L7" i="19"/>
  <c r="M7" i="19"/>
  <c r="T7" i="19"/>
  <c r="U7" i="19"/>
  <c r="K15" i="19"/>
  <c r="L15" i="19"/>
  <c r="M15" i="19"/>
  <c r="T15" i="19"/>
  <c r="U15" i="19"/>
  <c r="K34" i="19"/>
  <c r="L34" i="19"/>
  <c r="M34" i="19"/>
  <c r="T34" i="19"/>
  <c r="U34" i="19"/>
  <c r="K33" i="19"/>
  <c r="L33" i="19"/>
  <c r="M33" i="19"/>
  <c r="T33" i="19"/>
  <c r="U33" i="19"/>
  <c r="K19" i="19"/>
  <c r="L19" i="19"/>
  <c r="M19" i="19"/>
  <c r="T19" i="19"/>
  <c r="U19" i="19"/>
  <c r="J37" i="19"/>
  <c r="N37" i="19"/>
  <c r="U4" i="19"/>
  <c r="U37" i="19"/>
  <c r="T37" i="19"/>
  <c r="P11" i="19"/>
  <c r="Q11" i="19"/>
  <c r="O37" i="19"/>
  <c r="B38" i="11"/>
  <c r="K37" i="19"/>
  <c r="B37" i="11"/>
  <c r="L37" i="19"/>
  <c r="M4" i="19"/>
  <c r="M37" i="19"/>
  <c r="B30" i="11"/>
  <c r="Q4" i="19"/>
  <c r="Q37" i="19"/>
  <c r="B31" i="11"/>
  <c r="P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<sst xmlns="http://schemas.openxmlformats.org/spreadsheetml/2006/main" count="263" uniqueCount="131">
  <si>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</si>
  <si>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</si>
  <si>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</si>
  <si>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</si>
  <si>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</si>
  <si>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</si>
  <si>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</si>
  <si>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</si>
  <si>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</si>
  <si>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</si>
  <si>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</si>
  <si>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</si>
  <si>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</si>
  <si>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</si>
  <si>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</si>
  <si>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</si>
  <si>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</si>
  <si>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</si>
  <si>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</si>
  <si>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</si>
  <si>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</si>
  <si>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</si>
  <si>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</si>
  <si>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</si>
  <si>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</si>
  <si>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</si>
  <si>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</si>
  <si>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</si>
  <si>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</si>
  <si>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</si>
  <si>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</si>
  <si>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</si>
  <si>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</si>
  <si>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</si>
  <si>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</si>
  <si>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</si>
  <si>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</si>
  <si>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</si>
  <si>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</si>
  <si>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</si>
  <si>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</si>
  <si>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</si>
  <si>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</si>
  <si>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</si>
  <si>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</si>
  <si>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</si>
  <si>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</si>
  <si>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FM 518 Widening</t>
  </si>
  <si>
    <t>Data entered by the sponsors</t>
  </si>
  <si>
    <t>Application ID Number:</t>
  </si>
  <si>
    <t>Data populated/calculated based on inputs</t>
  </si>
  <si>
    <t>Sponsor ID Number (CSJ, etc.):</t>
  </si>
  <si>
    <t>0976-02-086</t>
  </si>
  <si>
    <t xml:space="preserve">HGAC regional travel demand model data provided by HGAC </t>
  </si>
  <si>
    <t>Project County</t>
  </si>
  <si>
    <t>Brazoria</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</si>
  <si>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</si>
  <si>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</si>
  <si>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</si>
  <si>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</si>
  <si>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</si>
  <si>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</si>
  <si>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</si>
  <si>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</si>
  <si>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</si>
  <si>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</si>
  <si>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</si>
  <si>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</si>
  <si>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</si>
  <si>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</si>
  <si>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</si>
  <si>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</si>
  <si>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</si>
  <si>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</si>
  <si>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</si>
  <si>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</si>
  <si>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</si>
  <si>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</si>
  <si>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</si>
  <si>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</si>
  <si>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</si>
  <si>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</si>
  <si>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</si>
  <si>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</si>
  <si>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</si>
  <si>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</si>
  <si>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</si>
  <si>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</si>
  <si>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</si>
  <si>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</si>
  <si>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</si>
  <si>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</si>
  <si>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</si>
  <si>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</si>
  <si>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</si>
  <si>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</si>
  <si>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</si>
  <si>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</si>
  <si>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</si>
  <si>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</si>
  <si>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</si>
  <si>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</si>
  <si>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</si>
  <si>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</si>
  <si>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</si>
  <si>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</si>
  <si>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</si>
  <si>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</si>
  <si>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</si>
  <si>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</si>
  <si>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</si>
  <si>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</si>
  <si>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</si>
  <si>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</si>
  <si>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Chambers</t>
  </si>
  <si>
    <t>Fort Bend</t>
  </si>
  <si>
    <t>Galveston</t>
  </si>
  <si>
    <t>Harris</t>
  </si>
  <si>
    <t>Liberty</t>
  </si>
  <si>
    <t>Montgomery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</si>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</sst>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5" zoomScaleNormal="100" workbookViewId="0" xr3:uid="{51F8DEE0-4D01-5F28-A812-FC0BD7CAC4A5}">
      <selection activeCell="B24" sqref="B24"/>
    </sheetView>
  </sheetViews>
  <sheetFormatPr defaultRowHeight="15"/>
  <cols>
    <col min="1" max="1" width="57" style="49" customWidth="1"/>
    <col min="2" max="2" width="16" style="49" customWidth="1"/>
    <col min="3" max="3" width="5.28515625" style="49" customWidth="1"/>
    <col min="4" max="4" width="5.7109375" style="49" customWidth="1"/>
    <col min="5" max="16384" width="9.140625" style="49"/>
  </cols>
  <sheetData>
    <row r="3" spans="1:5" ht="18.75">
      <c r="A3" s="79" t="s">
        <v>46</v>
      </c>
      <c r="B3" s="80"/>
      <c r="C3" s="80"/>
    </row>
    <row r="5" spans="1:5" ht="30" customHeight="1">
      <c r="A5" s="81" t="s">
        <v>0</v>
      </c>
    </row>
    <row r="6" spans="1:5">
      <c r="A6" s="5" t="s">
        <v>6</v>
      </c>
      <c r="B6" s="5" t="s">
        <v>47</v>
      </c>
      <c r="D6" s="5"/>
      <c r="E6" s="49" t="s">
        <v>48</v>
      </c>
    </row>
    <row r="7" spans="1:5">
      <c r="A7" s="5" t="s">
        <v>49</v>
      </c>
      <c r="B7" s="5"/>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2027</v>
      </c>
    </row>
    <row r="14" spans="1:5">
      <c r="A14" s="5" t="s">
        <v>59</v>
      </c>
      <c r="B14" s="5" t="s">
        <v>60</v>
      </c>
    </row>
    <row r="15" spans="1:5">
      <c r="A15" s="85" t="s">
        <v>61</v>
      </c>
      <c r="B15" s="8" t="s">
        <v>62</v>
      </c>
    </row>
    <row r="16" spans="1:5">
      <c r="A16" s="85" t="s">
        <v>63</v>
      </c>
      <c r="B16" s="8">
        <v>4</v>
      </c>
    </row>
    <row r="17" spans="1:2">
      <c r="A17" s="86" t="s">
        <v>64</v>
      </c>
      <c r="B17" s="8">
        <v>21</v>
      </c>
    </row>
    <row r="18" spans="1:2">
      <c r="A18" s="86" t="s">
        <v>65</v>
      </c>
      <c r="B18" s="8">
        <v>23</v>
      </c>
    </row>
    <row r="19" spans="1:2">
      <c r="A19" s="76" t="s">
        <v>66</v>
      </c>
      <c r="B19" s="77">
        <f>VLOOKUP(B14,'Service Life'!C6:D8,2,FALSE)</f>
        <v>20</v>
      </c>
    </row>
    <row r="21" spans="1:2">
      <c r="A21" s="81" t="s">
        <v>67</v>
      </c>
    </row>
    <row r="22" spans="1:2" ht="20.25" customHeight="1">
      <c r="A22" s="86" t="s">
        <v>68</v>
      </c>
      <c r="B22" s="95">
        <v>30459</v>
      </c>
    </row>
    <row r="23" spans="1:2" ht="30">
      <c r="A23" s="94" t="s">
        <v>69</v>
      </c>
      <c r="B23" s="96">
        <v>28970</v>
      </c>
    </row>
    <row r="24" spans="1:2" ht="30">
      <c r="A24" s="94" t="s">
        <v>70</v>
      </c>
      <c r="B24" s="96">
        <v>37775</v>
      </c>
    </row>
    <row r="27" spans="1:2" ht="18.75">
      <c r="A27" s="79" t="s">
        <v>71</v>
      </c>
      <c r="B27" s="80"/>
    </row>
    <row r="29" spans="1:2">
      <c r="A29" s="87" t="s">
        <v>72</v>
      </c>
    </row>
    <row r="30" spans="1:2">
      <c r="A30" s="84" t="s">
        <v>73</v>
      </c>
      <c r="B30" s="35">
        <f>'Benefit Calculations'!M37</f>
        <v>7751.0132808333365</v>
      </c>
    </row>
    <row r="31" spans="1:2">
      <c r="A31" s="84" t="s">
        <v>74</v>
      </c>
      <c r="B31" s="35">
        <f>'Benefit Calculations'!Q37</f>
        <v>1028.6791549911036</v>
      </c>
    </row>
    <row r="32" spans="1:2">
      <c r="B32" s="88"/>
    </row>
    <row r="33" spans="1:9">
      <c r="A33" s="87" t="s">
        <v>75</v>
      </c>
      <c r="B33" s="88"/>
    </row>
    <row r="34" spans="1:9">
      <c r="A34" s="84" t="s">
        <v>76</v>
      </c>
      <c r="B34" s="35">
        <f>$B$30+$B$31</f>
        <v>8779.6924358244396</v>
      </c>
    </row>
    <row r="35" spans="1:9">
      <c r="I35" s="89"/>
    </row>
    <row r="36" spans="1:9">
      <c r="A36" s="87" t="s">
        <v>77</v>
      </c>
    </row>
    <row r="37" spans="1:9">
      <c r="A37" s="84" t="s">
        <v>78</v>
      </c>
      <c r="B37" s="91">
        <f>'Benefit Calculations'!K37</f>
        <v>3.4375943270988638</v>
      </c>
    </row>
    <row r="38" spans="1:9">
      <c r="A38" s="84" t="s">
        <v>79</v>
      </c>
      <c r="B38" s="91">
        <f>'Benefit Calculations'!O37</f>
        <v>1.7980649127328261</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7.1587800979600005E-2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1.7726300284300001E-2</v>
      </c>
      <c r="F4" s="54">
        <v>2018</v>
      </c>
      <c r="G4" s="63">
        <f>'Inputs &amp; Outputs'!B22</f>
        <v>30459</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6.7042998969599907E-2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1.53491003439E-2</v>
      </c>
      <c r="F5" s="54">
        <f t="shared" ref="F5:F36" si="2">F4+1</f>
        <v>2019</v>
      </c>
      <c r="G5" s="63">
        <f>G4+G4*H5</f>
        <v>30241.6894027372</v>
      </c>
      <c r="H5" s="62">
        <f>$C$9</f>
        <v>-7.1345282925506792E-3</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30025.929214078842</v>
      </c>
      <c r="H6" s="62">
        <f t="shared" ref="H6:H11" si="7">$C$9</f>
        <v>-7.1345282925506792E-3</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29811.708372590874</v>
      </c>
      <c r="H7" s="62">
        <f t="shared" si="7"/>
        <v>-7.1345282925506792E-3</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29599.015895757355</v>
      </c>
      <c r="H8" s="62">
        <f t="shared" si="7"/>
        <v>-7.1345282925506792E-3</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-7.1345282925506792E-3</v>
      </c>
      <c r="F9" s="54">
        <f t="shared" si="2"/>
        <v>2023</v>
      </c>
      <c r="G9" s="63">
        <f t="shared" si="6"/>
        <v>29387.840879417417</v>
      </c>
      <c r="H9" s="62">
        <f t="shared" si="7"/>
        <v>-7.1345282925506792E-3</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1.0672011837147055E-2</v>
      </c>
      <c r="F10" s="54">
        <f t="shared" si="2"/>
        <v>2024</v>
      </c>
      <c r="G10" s="63">
        <f t="shared" si="6"/>
        <v>29178.172497206237</v>
      </c>
      <c r="H10" s="62">
        <f t="shared" si="7"/>
        <v>-7.1345282925506792E-3</v>
      </c>
      <c r="I10" s="54">
        <f>IF(AND(F10&gt;='Inputs &amp; Outputs'!B$13,F10&lt;'Inputs &amp; Outputs'!B$13+'Inputs &amp; Outputs'!B$19),1,0)</f>
        <v>0</v>
      </c>
      <c r="J10" s="55">
        <f>I10*'Inputs &amp; Outputs'!B$16*'Benefit Calculations'!G10*('Benefit Calculations'!C$4-'Benefit Calculations'!C$5)</f>
        <v>0</v>
      </c>
      <c r="K10" s="71">
        <f t="shared" si="3"/>
        <v>0</v>
      </c>
      <c r="L10" s="56">
        <f>K10*'Assumed Values'!$C$8</f>
        <v>0</v>
      </c>
      <c r="M10" s="57">
        <f t="shared" si="0"/>
        <v>0</v>
      </c>
      <c r="N10" s="55">
        <f>I10*'Inputs &amp; Outputs'!B$16*'Benefit Calculations'!G10*('Benefit Calculations'!D$4-'Benefit Calculations'!D$5)</f>
        <v>0</v>
      </c>
      <c r="O10" s="71">
        <f t="shared" si="4"/>
        <v>0</v>
      </c>
      <c r="P10" s="56">
        <f>ABS(O10*'Assumed Values'!$C$7)</f>
        <v>0</v>
      </c>
      <c r="Q10" s="57">
        <f t="shared" si="1"/>
        <v>0</v>
      </c>
      <c r="T10" s="68">
        <f t="shared" si="5"/>
        <v>0</v>
      </c>
      <c r="U10" s="69">
        <f>T10*'Assumed Values'!$D$8</f>
        <v>0</v>
      </c>
    </row>
    <row r="11" spans="2:21">
      <c r="B11" s="15" t="s">
        <v>100</v>
      </c>
      <c r="C11" s="53">
        <f>('Inputs &amp; Outputs'!B24/'Inputs &amp; Outputs'!B22)^(1/(2045-2018))-1</f>
        <v>8.0046820082433356E-3</v>
      </c>
      <c r="F11" s="54">
        <f t="shared" si="2"/>
        <v>2025</v>
      </c>
      <c r="G11" s="63">
        <f>'Inputs &amp; Outputs'!$B$23</f>
        <v>28970</v>
      </c>
      <c r="H11" s="62">
        <f t="shared" si="7"/>
        <v>-7.1345282925506792E-3</v>
      </c>
      <c r="I11" s="54">
        <f>IF(AND(F11&gt;='Inputs &amp; Outputs'!B$13,F11&lt;'Inputs &amp; Outputs'!B$13+'Inputs &amp; Outputs'!B$19),1,0)</f>
        <v>0</v>
      </c>
      <c r="J11" s="55">
        <f>I11*'Inputs &amp; Outputs'!B$16*'Benefit Calculations'!G11*('Benefit Calculations'!C$4-'Benefit Calculations'!C$5)</f>
        <v>0</v>
      </c>
      <c r="K11" s="71">
        <f t="shared" si="3"/>
        <v>0</v>
      </c>
      <c r="L11" s="56">
        <f>K11*'Assumed Values'!$C$8</f>
        <v>0</v>
      </c>
      <c r="M11" s="57">
        <f t="shared" si="0"/>
        <v>0</v>
      </c>
      <c r="N11" s="55">
        <f>I11*'Inputs &amp; Outputs'!B$16*'Benefit Calculations'!G11*('Benefit Calculations'!D$4-'Benefit Calculations'!D$5)</f>
        <v>0</v>
      </c>
      <c r="O11" s="71">
        <f t="shared" si="4"/>
        <v>0</v>
      </c>
      <c r="P11" s="56">
        <f>ABS(O11*'Assumed Values'!$C$7)</f>
        <v>0</v>
      </c>
      <c r="Q11" s="57">
        <f t="shared" si="1"/>
        <v>0</v>
      </c>
      <c r="T11" s="68">
        <f t="shared" si="5"/>
        <v>0</v>
      </c>
      <c r="U11" s="69">
        <f>T11*'Assumed Values'!$D$8</f>
        <v>0</v>
      </c>
    </row>
    <row r="12" spans="2:21">
      <c r="C12" s="38"/>
      <c r="F12" s="54">
        <f t="shared" si="2"/>
        <v>2026</v>
      </c>
      <c r="G12" s="63">
        <f t="shared" si="6"/>
        <v>29279.168182922149</v>
      </c>
      <c r="H12" s="62">
        <f>$C$10</f>
        <v>1.0672011837147055E-2</v>
      </c>
      <c r="I12" s="54">
        <f>IF(AND(F12&gt;='Inputs &amp; Outputs'!B$13,F12&lt;'Inputs &amp; Outputs'!B$13+'Inputs &amp; Outputs'!B$19),1,0)</f>
        <v>0</v>
      </c>
      <c r="J12" s="55">
        <f>I12*'Inputs &amp; Outputs'!B$16*'Benefit Calculations'!G12*('Benefit Calculations'!C$4-'Benefit Calculations'!C$5)</f>
        <v>0</v>
      </c>
      <c r="K12" s="71">
        <f t="shared" si="3"/>
        <v>0</v>
      </c>
      <c r="L12" s="56">
        <f>K12*'Assumed Values'!$C$8</f>
        <v>0</v>
      </c>
      <c r="M12" s="57">
        <f t="shared" si="0"/>
        <v>0</v>
      </c>
      <c r="N12" s="55">
        <f>I12*'Inputs &amp; Outputs'!B$16*'Benefit Calculations'!G12*('Benefit Calculations'!D$4-'Benefit Calculations'!D$5)</f>
        <v>0</v>
      </c>
      <c r="O12" s="71">
        <f t="shared" si="4"/>
        <v>0</v>
      </c>
      <c r="P12" s="56">
        <f>ABS(O12*'Assumed Values'!$C$7)</f>
        <v>0</v>
      </c>
      <c r="Q12" s="57">
        <f t="shared" si="1"/>
        <v>0</v>
      </c>
      <c r="T12" s="68">
        <f t="shared" si="5"/>
        <v>0</v>
      </c>
      <c r="U12" s="69">
        <f>T12*'Assumed Values'!$D$8</f>
        <v>0</v>
      </c>
    </row>
    <row r="13" spans="2:21">
      <c r="C13" s="38"/>
      <c r="F13" s="54">
        <f t="shared" si="2"/>
        <v>2027</v>
      </c>
      <c r="G13" s="63">
        <f t="shared" si="6"/>
        <v>29591.635812352113</v>
      </c>
      <c r="H13" s="62">
        <f t="shared" ref="H13:H36" si="8">$C$10</f>
        <v>1.0672011837147055E-2</v>
      </c>
      <c r="I13" s="54">
        <f>IF(AND(F13&gt;='Inputs &amp; Outputs'!B$13,F13&lt;'Inputs &amp; Outputs'!B$13+'Inputs &amp; Outputs'!B$19),1,0)</f>
        <v>1</v>
      </c>
      <c r="J13" s="55">
        <f>I13*'Inputs &amp; Outputs'!B$16*'Benefit Calculations'!G13*('Benefit Calculations'!C$4-'Benefit Calculations'!C$5)</f>
        <v>537.95250367667518</v>
      </c>
      <c r="K13" s="71">
        <f t="shared" si="3"/>
        <v>0.15417781944559816</v>
      </c>
      <c r="L13" s="56">
        <f>K13*'Assumed Values'!$C$8</f>
        <v>1157.5670683975511</v>
      </c>
      <c r="M13" s="57">
        <f t="shared" si="0"/>
        <v>629.63978780564037</v>
      </c>
      <c r="N13" s="55">
        <f>I13*'Inputs &amp; Outputs'!B$16*'Benefit Calculations'!G13*('Benefit Calculations'!D$4-'Benefit Calculations'!D$5)</f>
        <v>281.38093955784791</v>
      </c>
      <c r="O13" s="71">
        <f t="shared" si="4"/>
        <v>8.0644107794053302E-2</v>
      </c>
      <c r="P13" s="56">
        <f>ABS(O13*'Assumed Values'!$C$7)</f>
        <v>153.62702534767155</v>
      </c>
      <c r="Q13" s="57">
        <f t="shared" si="1"/>
        <v>83.562922859428753</v>
      </c>
      <c r="T13" s="68">
        <f t="shared" si="5"/>
        <v>0.13986765095593554</v>
      </c>
      <c r="U13" s="69">
        <f>T13*'Assumed Values'!$D$8</f>
        <v>0</v>
      </c>
    </row>
    <row r="14" spans="2:21">
      <c r="C14" s="38"/>
      <c r="F14" s="54">
        <f t="shared" si="2"/>
        <v>2028</v>
      </c>
      <c r="G14" s="63">
        <f t="shared" si="6"/>
        <v>29907.438100022078</v>
      </c>
      <c r="H14" s="62">
        <f t="shared" si="8"/>
        <v>1.0672011837147055E-2</v>
      </c>
      <c r="I14" s="54">
        <f>IF(AND(F14&gt;='Inputs &amp; Outputs'!B$13,F14&lt;'Inputs &amp; Outputs'!B$13+'Inputs &amp; Outputs'!B$19),1,0)</f>
        <v>1</v>
      </c>
      <c r="J14" s="55">
        <f>I14*'Inputs &amp; Outputs'!B$16*'Benefit Calculations'!G14*('Benefit Calculations'!C$4-'Benefit Calculations'!C$5)</f>
        <v>543.69353916373552</v>
      </c>
      <c r="K14" s="71">
        <f t="shared" si="3"/>
        <v>0.15582320695974711</v>
      </c>
      <c r="L14" s="56">
        <f>K14*'Assumed Values'!$C$8</f>
        <v>1169.9206378537813</v>
      </c>
      <c r="M14" s="57">
        <f t="shared" si="0"/>
        <v>594.72832810676721</v>
      </c>
      <c r="N14" s="55">
        <f>I14*'Inputs &amp; Outputs'!B$16*'Benefit Calculations'!G14*('Benefit Calculations'!D$4-'Benefit Calculations'!D$5)</f>
        <v>284.38384027555679</v>
      </c>
      <c r="O14" s="71">
        <f t="shared" si="4"/>
        <v>8.1504742667027605E-2</v>
      </c>
      <c r="P14" s="56">
        <f>ABS(O14*'Assumed Values'!$C$7)</f>
        <v>155.26653478068758</v>
      </c>
      <c r="Q14" s="57">
        <f t="shared" si="1"/>
        <v>78.92963304797307</v>
      </c>
      <c r="T14" s="68">
        <f t="shared" si="5"/>
        <v>0.14136032018257125</v>
      </c>
      <c r="U14" s="69">
        <f>T14*'Assumed Values'!$D$8</f>
        <v>0</v>
      </c>
    </row>
    <row r="15" spans="2:21">
      <c r="C15" s="1"/>
      <c r="F15" s="54">
        <f t="shared" si="2"/>
        <v>2029</v>
      </c>
      <c r="G15" s="63">
        <f t="shared" si="6"/>
        <v>30226.610633444256</v>
      </c>
      <c r="H15" s="62">
        <f t="shared" si="8"/>
        <v>1.0672011837147055E-2</v>
      </c>
      <c r="I15" s="54">
        <f>IF(AND(F15&gt;='Inputs &amp; Outputs'!B$13,F15&lt;'Inputs &amp; Outputs'!B$13+'Inputs &amp; Outputs'!B$19),1,0)</f>
        <v>1</v>
      </c>
      <c r="J15" s="55">
        <f>I15*'Inputs &amp; Outputs'!B$16*'Benefit Calculations'!G15*('Benefit Calculations'!C$4-'Benefit Calculations'!C$5)</f>
        <v>549.4958430494712</v>
      </c>
      <c r="K15" s="71">
        <f t="shared" si="3"/>
        <v>0.15748615406892374</v>
      </c>
      <c r="L15" s="56">
        <f>K15*'Assumed Values'!$C$8</f>
        <v>1182.4060447494794</v>
      </c>
      <c r="M15" s="57">
        <f t="shared" si="0"/>
        <v>561.75259426561615</v>
      </c>
      <c r="N15" s="55">
        <f>I15*'Inputs &amp; Outputs'!B$16*'Benefit Calculations'!G15*('Benefit Calculations'!D$4-'Benefit Calculations'!D$5)</f>
        <v>287.41878798527085</v>
      </c>
      <c r="O15" s="71">
        <f t="shared" si="4"/>
        <v>8.2374562245553742E-2</v>
      </c>
      <c r="P15" s="56">
        <f>ABS(O15*'Assumed Values'!$C$7)</f>
        <v>156.92354107777987</v>
      </c>
      <c r="Q15" s="57">
        <f t="shared" si="1"/>
        <v>74.55324394968477</v>
      </c>
      <c r="T15" s="68">
        <f t="shared" si="5"/>
        <v>0.14286891919286251</v>
      </c>
      <c r="U15" s="69">
        <f>T15*'Assumed Values'!$D$8</f>
        <v>0</v>
      </c>
    </row>
    <row r="16" spans="2:21">
      <c r="C16" s="1"/>
      <c r="F16" s="54">
        <f t="shared" si="2"/>
        <v>2030</v>
      </c>
      <c r="G16" s="63">
        <f t="shared" si="6"/>
        <v>30549.189379921208</v>
      </c>
      <c r="H16" s="62">
        <f t="shared" si="8"/>
        <v>1.0672011837147055E-2</v>
      </c>
      <c r="I16" s="54">
        <f>IF(AND(F16&gt;='Inputs &amp; Outputs'!B$13,F16&lt;'Inputs &amp; Outputs'!B$13+'Inputs &amp; Outputs'!B$19),1,0)</f>
        <v>1</v>
      </c>
      <c r="J16" s="55">
        <f>I16*'Inputs &amp; Outputs'!B$16*'Benefit Calculations'!G16*('Benefit Calculations'!C$4-'Benefit Calculations'!C$5)</f>
        <v>555.36006919095826</v>
      </c>
      <c r="K16" s="71">
        <f t="shared" si="3"/>
        <v>0.15916684816933405</v>
      </c>
      <c r="L16" s="56">
        <f>K16*'Assumed Values'!$C$8</f>
        <v>1195.02469605536</v>
      </c>
      <c r="M16" s="57">
        <f t="shared" si="0"/>
        <v>530.60525663660462</v>
      </c>
      <c r="N16" s="55">
        <f>I16*'Inputs &amp; Outputs'!B$16*'Benefit Calculations'!G16*('Benefit Calculations'!D$4-'Benefit Calculations'!D$5)</f>
        <v>290.48612469286815</v>
      </c>
      <c r="O16" s="71">
        <f t="shared" si="4"/>
        <v>8.3253664548918097E-2</v>
      </c>
      <c r="P16" s="56">
        <f>ABS(O16*'Assumed Values'!$C$7)</f>
        <v>158.59823096568897</v>
      </c>
      <c r="Q16" s="57">
        <f t="shared" si="1"/>
        <v>70.419511263190216</v>
      </c>
      <c r="T16" s="68">
        <f t="shared" si="5"/>
        <v>0.14439361798964914</v>
      </c>
      <c r="U16" s="69">
        <f>T16*'Assumed Values'!$D$8</f>
        <v>0</v>
      </c>
    </row>
    <row r="17" spans="3:21">
      <c r="C17" s="1"/>
      <c r="F17" s="54">
        <f t="shared" si="2"/>
        <v>2031</v>
      </c>
      <c r="G17" s="63">
        <f t="shared" si="6"/>
        <v>30875.210690598975</v>
      </c>
      <c r="H17" s="62">
        <f t="shared" si="8"/>
        <v>1.0672011837147055E-2</v>
      </c>
      <c r="I17" s="54">
        <f>IF(AND(F17&gt;='Inputs &amp; Outputs'!B$13,F17&lt;'Inputs &amp; Outputs'!B$13+'Inputs &amp; Outputs'!B$19),1,0)</f>
        <v>1</v>
      </c>
      <c r="J17" s="55">
        <f>I17*'Inputs &amp; Outputs'!B$16*'Benefit Calculations'!G17*('Benefit Calculations'!C$4-'Benefit Calculations'!C$5)</f>
        <v>561.28687842324302</v>
      </c>
      <c r="K17" s="71">
        <f t="shared" si="3"/>
        <v>0.16086547865707859</v>
      </c>
      <c r="L17" s="56">
        <f>K17*'Assumed Values'!$C$8</f>
        <v>1207.7780137573461</v>
      </c>
      <c r="M17" s="57">
        <f t="shared" si="0"/>
        <v>501.18493665073174</v>
      </c>
      <c r="N17" s="55">
        <f>I17*'Inputs &amp; Outputs'!B$16*'Benefit Calculations'!G17*('Benefit Calculations'!D$4-'Benefit Calculations'!D$5)</f>
        <v>293.58619605411741</v>
      </c>
      <c r="O17" s="71">
        <f t="shared" si="4"/>
        <v>8.4142148642470022E-2</v>
      </c>
      <c r="P17" s="56">
        <f>ABS(O17*'Assumed Values'!$C$7)</f>
        <v>160.29079316390539</v>
      </c>
      <c r="Q17" s="57">
        <f t="shared" si="1"/>
        <v>66.514980486875785</v>
      </c>
      <c r="T17" s="68">
        <f t="shared" si="5"/>
        <v>0.14593458839004317</v>
      </c>
      <c r="U17" s="69">
        <f>T17*'Assumed Values'!$D$8</f>
        <v>0</v>
      </c>
    </row>
    <row r="18" spans="3:21">
      <c r="F18" s="54">
        <f t="shared" si="2"/>
        <v>2032</v>
      </c>
      <c r="G18" s="63">
        <f t="shared" si="6"/>
        <v>31204.711304563458</v>
      </c>
      <c r="H18" s="62">
        <f t="shared" si="8"/>
        <v>1.0672011837147055E-2</v>
      </c>
      <c r="I18" s="54">
        <f>IF(AND(F18&gt;='Inputs &amp; Outputs'!B$13,F18&lt;'Inputs &amp; Outputs'!B$13+'Inputs &amp; Outputs'!B$19),1,0)</f>
        <v>1</v>
      </c>
      <c r="J18" s="55">
        <f>I18*'Inputs &amp; Outputs'!B$16*'Benefit Calculations'!G18*('Benefit Calculations'!C$4-'Benefit Calculations'!C$5)</f>
        <v>567.27693863381126</v>
      </c>
      <c r="K18" s="71">
        <f t="shared" si="3"/>
        <v>0.16258223694949528</v>
      </c>
      <c r="L18" s="56">
        <f>K18*'Assumed Values'!$C$8</f>
        <v>1220.6674350168105</v>
      </c>
      <c r="M18" s="57">
        <f t="shared" si="0"/>
        <v>473.39587684791417</v>
      </c>
      <c r="N18" s="55">
        <f>I18*'Inputs &amp; Outputs'!B$16*'Benefit Calculations'!G18*('Benefit Calculations'!D$4-'Benefit Calculations'!D$5)</f>
        <v>296.71935141362997</v>
      </c>
      <c r="O18" s="71">
        <f t="shared" si="4"/>
        <v>8.504011464878547E-2</v>
      </c>
      <c r="P18" s="56">
        <f>ABS(O18*'Assumed Values'!$C$7)</f>
        <v>162.00141840593631</v>
      </c>
      <c r="Q18" s="57">
        <f t="shared" si="1"/>
        <v>62.826943127083496</v>
      </c>
      <c r="T18" s="68">
        <f t="shared" si="5"/>
        <v>0.14749200404479093</v>
      </c>
      <c r="U18" s="69">
        <f>T18*'Assumed Values'!$D$8</f>
        <v>0</v>
      </c>
    </row>
    <row r="19" spans="3:21">
      <c r="F19" s="54">
        <f t="shared" si="2"/>
        <v>2033</v>
      </c>
      <c r="G19" s="63">
        <f t="shared" si="6"/>
        <v>31537.728352980517</v>
      </c>
      <c r="H19" s="62">
        <f t="shared" si="8"/>
        <v>1.0672011837147055E-2</v>
      </c>
      <c r="I19" s="54">
        <f>IF(AND(F19&gt;='Inputs &amp; Outputs'!B$13,F19&lt;'Inputs &amp; Outputs'!B$13+'Inputs &amp; Outputs'!B$19),1,0)</f>
        <v>1</v>
      </c>
      <c r="J19" s="55">
        <f>I19*'Inputs &amp; Outputs'!B$16*'Benefit Calculations'!G19*('Benefit Calculations'!C$4-'Benefit Calculations'!C$5)</f>
        <v>573.33092483785185</v>
      </c>
      <c r="K19" s="71">
        <f t="shared" si="3"/>
        <v>0.16431731650673015</v>
      </c>
      <c r="L19" s="56">
        <f>K19*'Assumed Values'!$C$8</f>
        <v>1233.69441233253</v>
      </c>
      <c r="M19" s="57">
        <f t="shared" si="0"/>
        <v>447.14762920494553</v>
      </c>
      <c r="N19" s="55">
        <f>I19*'Inputs &amp; Outputs'!B$16*'Benefit Calculations'!G19*('Benefit Calculations'!D$4-'Benefit Calculations'!D$5)</f>
        <v>299.8859438442268</v>
      </c>
      <c r="O19" s="71">
        <f t="shared" si="4"/>
        <v>8.5947663758949633E-2</v>
      </c>
      <c r="P19" s="56">
        <f>ABS(O19*'Assumed Values'!$C$7)</f>
        <v>163.73029946079905</v>
      </c>
      <c r="Q19" s="57">
        <f t="shared" si="1"/>
        <v>59.343395334418204</v>
      </c>
      <c r="T19" s="68">
        <f t="shared" si="5"/>
        <v>0.14906604045784147</v>
      </c>
      <c r="U19" s="69">
        <f>T19*'Assumed Values'!$D$8</f>
        <v>0</v>
      </c>
    </row>
    <row r="20" spans="3:21">
      <c r="F20" s="54">
        <f t="shared" si="2"/>
        <v>2034</v>
      </c>
      <c r="G20" s="63">
        <f t="shared" si="6"/>
        <v>31874.299363280254</v>
      </c>
      <c r="H20" s="62">
        <f t="shared" si="8"/>
        <v>1.0672011837147055E-2</v>
      </c>
      <c r="I20" s="54">
        <f>IF(AND(F20&gt;='Inputs &amp; Outputs'!B$13,F20&lt;'Inputs &amp; Outputs'!B$13+'Inputs &amp; Outputs'!B$19),1,0)</f>
        <v>1</v>
      </c>
      <c r="J20" s="55">
        <f>I20*'Inputs &amp; Outputs'!B$16*'Benefit Calculations'!G20*('Benefit Calculations'!C$4-'Benefit Calculations'!C$5)</f>
        <v>579.44951925432383</v>
      </c>
      <c r="K20" s="71">
        <f t="shared" si="3"/>
        <v>0.1660709128535382</v>
      </c>
      <c r="L20" s="56">
        <f>K20*'Assumed Values'!$C$8</f>
        <v>1246.8604137043649</v>
      </c>
      <c r="M20" s="57">
        <f t="shared" si="0"/>
        <v>422.35476074464765</v>
      </c>
      <c r="N20" s="55">
        <f>I20*'Inputs &amp; Outputs'!B$16*'Benefit Calculations'!G20*('Benefit Calculations'!D$4-'Benefit Calculations'!D$5)</f>
        <v>303.0863301867264</v>
      </c>
      <c r="O20" s="71">
        <f t="shared" si="4"/>
        <v>8.6864898243960278E-2</v>
      </c>
      <c r="P20" s="56">
        <f>ABS(O20*'Assumed Values'!$C$7)</f>
        <v>165.47763115474433</v>
      </c>
      <c r="Q20" s="57">
        <f t="shared" si="1"/>
        <v>56.052998833536094</v>
      </c>
      <c r="T20" s="68">
        <f t="shared" si="5"/>
        <v>0.15065687500612421</v>
      </c>
      <c r="U20" s="69">
        <f>T20*'Assumed Values'!$D$8</f>
        <v>0</v>
      </c>
    </row>
    <row r="21" spans="3:21">
      <c r="F21" s="54">
        <f t="shared" si="2"/>
        <v>2035</v>
      </c>
      <c r="G21" s="63">
        <f t="shared" si="6"/>
        <v>32214.462263385951</v>
      </c>
      <c r="H21" s="62">
        <f t="shared" si="8"/>
        <v>1.0672011837147055E-2</v>
      </c>
      <c r="I21" s="54">
        <f>IF(AND(F21&gt;='Inputs &amp; Outputs'!B$13,F21&lt;'Inputs &amp; Outputs'!B$13+'Inputs &amp; Outputs'!B$19),1,0)</f>
        <v>1</v>
      </c>
      <c r="J21" s="55">
        <f>I21*'Inputs &amp; Outputs'!B$16*'Benefit Calculations'!G21*('Benefit Calculations'!C$4-'Benefit Calculations'!C$5)</f>
        <v>585.63341138283522</v>
      </c>
      <c r="K21" s="71">
        <f t="shared" si="3"/>
        <v>0.16784322360131698</v>
      </c>
      <c r="L21" s="56">
        <f>K21*'Assumed Values'!$C$8</f>
        <v>1260.1669227986879</v>
      </c>
      <c r="M21" s="57">
        <f t="shared" si="0"/>
        <v>398.93657546802797</v>
      </c>
      <c r="N21" s="55">
        <f>I21*'Inputs &amp; Outputs'!B$16*'Benefit Calculations'!G21*('Benefit Calculations'!D$4-'Benefit Calculations'!D$5)</f>
        <v>306.32087109015663</v>
      </c>
      <c r="O21" s="71">
        <f t="shared" si="4"/>
        <v>8.7791921466252407E-2</v>
      </c>
      <c r="P21" s="56">
        <f>ABS(O21*'Assumed Values'!$C$7)</f>
        <v>167.24361039321084</v>
      </c>
      <c r="Q21" s="57">
        <f t="shared" si="1"/>
        <v>52.945044019247838</v>
      </c>
      <c r="T21" s="68">
        <f t="shared" si="5"/>
        <v>0.15226468695953715</v>
      </c>
      <c r="U21" s="69">
        <f>T21*'Assumed Values'!$D$8</f>
        <v>0</v>
      </c>
    </row>
    <row r="22" spans="3:21">
      <c r="F22" s="54">
        <f t="shared" si="2"/>
        <v>2036</v>
      </c>
      <c r="G22" s="63">
        <f t="shared" si="6"/>
        <v>32558.255385988134</v>
      </c>
      <c r="H22" s="62">
        <f t="shared" si="8"/>
        <v>1.0672011837147055E-2</v>
      </c>
      <c r="I22" s="54">
        <f>IF(AND(F22&gt;='Inputs &amp; Outputs'!B$13,F22&lt;'Inputs &amp; Outputs'!B$13+'Inputs &amp; Outputs'!B$19),1,0)</f>
        <v>1</v>
      </c>
      <c r="J22" s="55">
        <f>I22*'Inputs &amp; Outputs'!B$16*'Benefit Calculations'!G22*('Benefit Calculations'!C$4-'Benefit Calculations'!C$5)</f>
        <v>591.88329808134165</v>
      </c>
      <c r="K22" s="71">
        <f t="shared" si="3"/>
        <v>0.16963444847037518</v>
      </c>
      <c r="L22" s="56">
        <f>K22*'Assumed Values'!$C$8</f>
        <v>1273.6154391155769</v>
      </c>
      <c r="M22" s="57">
        <f t="shared" si="0"/>
        <v>376.81685170438669</v>
      </c>
      <c r="N22" s="55">
        <f>I22*'Inputs &amp; Outputs'!B$16*'Benefit Calculations'!G22*('Benefit Calculations'!D$4-'Benefit Calculations'!D$5)</f>
        <v>309.58993105239603</v>
      </c>
      <c r="O22" s="71">
        <f t="shared" si="4"/>
        <v>8.8728837891346155E-2</v>
      </c>
      <c r="P22" s="56">
        <f>ABS(O22*'Assumed Values'!$C$7)</f>
        <v>169.02843618301443</v>
      </c>
      <c r="Q22" s="57">
        <f t="shared" si="1"/>
        <v>50.009415098821997</v>
      </c>
      <c r="T22" s="68">
        <f t="shared" si="5"/>
        <v>0.15388965750114883</v>
      </c>
      <c r="U22" s="69">
        <f>T22*'Assumed Values'!$D$8</f>
        <v>0</v>
      </c>
    </row>
    <row r="23" spans="3:21">
      <c r="F23" s="54">
        <f t="shared" si="2"/>
        <v>2037</v>
      </c>
      <c r="G23" s="63">
        <f t="shared" si="6"/>
        <v>32905.717472864257</v>
      </c>
      <c r="H23" s="62">
        <f t="shared" si="8"/>
        <v>1.0672011837147055E-2</v>
      </c>
      <c r="I23" s="54">
        <f>IF(AND(F23&gt;='Inputs &amp; Outputs'!B$13,F23&lt;'Inputs &amp; Outputs'!B$13+'Inputs &amp; Outputs'!B$19),1,0)</f>
        <v>1</v>
      </c>
      <c r="J23" s="55">
        <f>I23*'Inputs &amp; Outputs'!B$16*'Benefit Calculations'!G23*('Benefit Calculations'!C$4-'Benefit Calculations'!C$5)</f>
        <v>598.19988364467531</v>
      </c>
      <c r="K23" s="71">
        <f t="shared" si="3"/>
        <v>0.17144478931243892</v>
      </c>
      <c r="L23" s="56">
        <f>K23*'Assumed Values'!$C$8</f>
        <v>1287.2074781577915</v>
      </c>
      <c r="M23" s="57">
        <f t="shared" si="0"/>
        <v>355.9235940244975</v>
      </c>
      <c r="N23" s="55">
        <f>I23*'Inputs &amp; Outputs'!B$16*'Benefit Calculations'!G23*('Benefit Calculations'!D$4-'Benefit Calculations'!D$5)</f>
        <v>312.89387846124873</v>
      </c>
      <c r="O23" s="71">
        <f t="shared" si="4"/>
        <v>8.9675753099618893E-2</v>
      </c>
      <c r="P23" s="56">
        <f>ABS(O23*'Assumed Values'!$C$7)</f>
        <v>170.83230965477398</v>
      </c>
      <c r="Q23" s="57">
        <f t="shared" si="1"/>
        <v>47.236557167033091</v>
      </c>
      <c r="T23" s="68">
        <f t="shared" si="5"/>
        <v>0.15553196974761557</v>
      </c>
      <c r="U23" s="69">
        <f>T23*'Assumed Values'!$D$8</f>
        <v>0</v>
      </c>
    </row>
    <row r="24" spans="3:21">
      <c r="F24" s="54">
        <f t="shared" si="2"/>
        <v>2038</v>
      </c>
      <c r="G24" s="63">
        <f t="shared" si="6"/>
        <v>33256.887679244479</v>
      </c>
      <c r="H24" s="62">
        <f t="shared" si="8"/>
        <v>1.0672011837147055E-2</v>
      </c>
      <c r="I24" s="54">
        <f>IF(AND(F24&gt;='Inputs &amp; Outputs'!B$13,F24&lt;'Inputs &amp; Outputs'!B$13+'Inputs &amp; Outputs'!B$19),1,0)</f>
        <v>1</v>
      </c>
      <c r="J24" s="55">
        <f>I24*'Inputs &amp; Outputs'!B$16*'Benefit Calculations'!G24*('Benefit Calculations'!C$4-'Benefit Calculations'!C$5)</f>
        <v>604.58387988391132</v>
      </c>
      <c r="K24" s="71">
        <f t="shared" si="3"/>
        <v>0.17327445013339846</v>
      </c>
      <c r="L24" s="56">
        <f>K24*'Assumed Values'!$C$8</f>
        <v>1300.9445716015557</v>
      </c>
      <c r="M24" s="57">
        <f t="shared" si="0"/>
        <v>336.18879890938962</v>
      </c>
      <c r="N24" s="55">
        <f>I24*'Inputs &amp; Outputs'!B$16*'Benefit Calculations'!G24*('Benefit Calculations'!D$4-'Benefit Calculations'!D$5)</f>
        <v>316.23308563595799</v>
      </c>
      <c r="O24" s="71">
        <f t="shared" si="4"/>
        <v>9.0632773798203101E-2</v>
      </c>
      <c r="P24" s="56">
        <f>ABS(O24*'Assumed Values'!$C$7)</f>
        <v>172.6554340855769</v>
      </c>
      <c r="Q24" s="57">
        <f t="shared" si="1"/>
        <v>44.61744510679042</v>
      </c>
      <c r="T24" s="68">
        <f t="shared" si="5"/>
        <v>0.15719180876981695</v>
      </c>
      <c r="U24" s="69">
        <f>T24*'Assumed Values'!$D$8</f>
        <v>0</v>
      </c>
    </row>
    <row r="25" spans="3:21">
      <c r="F25" s="54">
        <f t="shared" si="2"/>
        <v>2039</v>
      </c>
      <c r="G25" s="63">
        <f t="shared" si="6"/>
        <v>33611.805578224048</v>
      </c>
      <c r="H25" s="62">
        <f t="shared" si="8"/>
        <v>1.0672011837147055E-2</v>
      </c>
      <c r="I25" s="54">
        <f>IF(AND(F25&gt;='Inputs &amp; Outputs'!B$13,F25&lt;'Inputs &amp; Outputs'!B$13+'Inputs &amp; Outputs'!B$19),1,0)</f>
        <v>1</v>
      </c>
      <c r="J25" s="55">
        <f>I25*'Inputs &amp; Outputs'!B$16*'Benefit Calculations'!G25*('Benefit Calculations'!C$4-'Benefit Calculations'!C$5)</f>
        <v>611.03600620658074</v>
      </c>
      <c r="K25" s="71">
        <f t="shared" si="3"/>
        <v>0.17512363711629725</v>
      </c>
      <c r="L25" s="56">
        <f>K25*'Assumed Values'!$C$8</f>
        <v>1314.8282674691598</v>
      </c>
      <c r="M25" s="57">
        <f t="shared" si="0"/>
        <v>317.54823341202513</v>
      </c>
      <c r="N25" s="55">
        <f>I25*'Inputs &amp; Outputs'!B$16*'Benefit Calculations'!G25*('Benefit Calculations'!D$4-'Benefit Calculations'!D$5)</f>
        <v>319.60792886916249</v>
      </c>
      <c r="O25" s="71">
        <f t="shared" si="4"/>
        <v>9.1600007833010991E-2</v>
      </c>
      <c r="P25" s="56">
        <f>ABS(O25*'Assumed Values'!$C$7)</f>
        <v>174.49801492188593</v>
      </c>
      <c r="Q25" s="57">
        <f t="shared" si="1"/>
        <v>42.143554214124613</v>
      </c>
      <c r="T25" s="68">
        <f t="shared" si="5"/>
        <v>0.15886936161371099</v>
      </c>
      <c r="U25" s="69">
        <f>T25*'Assumed Values'!$D$8</f>
        <v>0</v>
      </c>
    </row>
    <row r="26" spans="3:21">
      <c r="F26" s="54">
        <f t="shared" si="2"/>
        <v>2040</v>
      </c>
      <c r="G26" s="63">
        <f t="shared" si="6"/>
        <v>33970.511165222742</v>
      </c>
      <c r="H26" s="62">
        <f t="shared" si="8"/>
        <v>1.0672011837147055E-2</v>
      </c>
      <c r="I26" s="54">
        <f>IF(AND(F26&gt;='Inputs &amp; Outputs'!B$13,F26&lt;'Inputs &amp; Outputs'!B$13+'Inputs &amp; Outputs'!B$19),1,0)</f>
        <v>1</v>
      </c>
      <c r="J26" s="55">
        <f>I26*'Inputs &amp; Outputs'!B$16*'Benefit Calculations'!G26*('Benefit Calculations'!C$4-'Benefit Calculations'!C$5)</f>
        <v>617.55698969774039</v>
      </c>
      <c r="K26" s="71">
        <f t="shared" si="3"/>
        <v>0.17699255864456659</v>
      </c>
      <c r="L26" s="56">
        <f>K26*'Assumed Values'!$C$8</f>
        <v>1328.8601303034059</v>
      </c>
      <c r="M26" s="57">
        <f t="shared" si="0"/>
        <v>299.94122609146103</v>
      </c>
      <c r="N26" s="55">
        <f>I26*'Inputs &amp; Outputs'!B$16*'Benefit Calculations'!G26*('Benefit Calculations'!D$4-'Benefit Calculations'!D$5)</f>
        <v>323.01878846930026</v>
      </c>
      <c r="O26" s="71">
        <f t="shared" si="4"/>
        <v>9.2577564200887669E-2</v>
      </c>
      <c r="P26" s="56">
        <f>ABS(O26*'Assumed Values'!$C$7)</f>
        <v>176.36025980269102</v>
      </c>
      <c r="Q26" s="57">
        <f t="shared" si="1"/>
        <v>39.806832451922631</v>
      </c>
      <c r="T26" s="68">
        <f t="shared" si="5"/>
        <v>0.16056481732141251</v>
      </c>
      <c r="U26" s="69">
        <f>T26*'Assumed Values'!$D$8</f>
        <v>0</v>
      </c>
    </row>
    <row r="27" spans="3:21">
      <c r="F27" s="54">
        <f t="shared" si="2"/>
        <v>2041</v>
      </c>
      <c r="G27" s="63">
        <f t="shared" si="6"/>
        <v>34333.044862491937</v>
      </c>
      <c r="H27" s="62">
        <f t="shared" si="8"/>
        <v>1.0672011837147055E-2</v>
      </c>
      <c r="I27" s="54">
        <f>IF(AND(F27&gt;='Inputs &amp; Outputs'!B$13,F27&lt;'Inputs &amp; Outputs'!B$13+'Inputs &amp; Outputs'!B$19),1,0)</f>
        <v>1</v>
      </c>
      <c r="J27" s="55">
        <f>I27*'Inputs &amp; Outputs'!B$16*'Benefit Calculations'!G27*('Benefit Calculations'!C$4-'Benefit Calculations'!C$5)</f>
        <v>624.1475652019077</v>
      </c>
      <c r="K27" s="71">
        <f t="shared" si="3"/>
        <v>0.17888142532550838</v>
      </c>
      <c r="L27" s="56">
        <f>K27*'Assumed Values'!$C$8</f>
        <v>1343.041741343917</v>
      </c>
      <c r="M27" s="57">
        <f t="shared" si="0"/>
        <v>283.3104695390258</v>
      </c>
      <c r="N27" s="55">
        <f>I27*'Inputs &amp; Outputs'!B$16*'Benefit Calculations'!G27*('Benefit Calculations'!D$4-'Benefit Calculations'!D$5)</f>
        <v>326.46604880346558</v>
      </c>
      <c r="O27" s="71">
        <f t="shared" si="4"/>
        <v>9.3565553061893778E-2</v>
      </c>
      <c r="P27" s="56">
        <f>ABS(O27*'Assumed Values'!$C$7)</f>
        <v>178.24237858290763</v>
      </c>
      <c r="Q27" s="57">
        <f t="shared" si="1"/>
        <v>37.599674242101749</v>
      </c>
      <c r="T27" s="68">
        <f t="shared" si="5"/>
        <v>0.16227836695249601</v>
      </c>
      <c r="U27" s="69">
        <f>T27*'Assumed Values'!$D$8</f>
        <v>0</v>
      </c>
    </row>
    <row r="28" spans="3:21">
      <c r="F28" s="54">
        <f t="shared" si="2"/>
        <v>2042</v>
      </c>
      <c r="G28" s="63">
        <f t="shared" si="6"/>
        <v>34699.447523669754</v>
      </c>
      <c r="H28" s="62">
        <f t="shared" si="8"/>
        <v>1.0672011837147055E-2</v>
      </c>
      <c r="I28" s="54">
        <f>IF(AND(F28&gt;='Inputs &amp; Outputs'!B$13,F28&lt;'Inputs &amp; Outputs'!B$13+'Inputs &amp; Outputs'!B$19),1,0)</f>
        <v>1</v>
      </c>
      <c r="J28" s="55">
        <f>I28*'Inputs &amp; Outputs'!B$16*'Benefit Calculations'!G28*('Benefit Calculations'!C$4-'Benefit Calculations'!C$5)</f>
        <v>630.80847540586899</v>
      </c>
      <c r="K28" s="71">
        <f t="shared" si="3"/>
        <v>0.18079045001402794</v>
      </c>
      <c r="L28" s="56">
        <f>K28*'Assumed Values'!$C$8</f>
        <v>1357.3746987053219</v>
      </c>
      <c r="M28" s="57">
        <f t="shared" si="0"/>
        <v>267.60183385377007</v>
      </c>
      <c r="N28" s="55">
        <f>I28*'Inputs &amp; Outputs'!B$16*'Benefit Calculations'!G28*('Benefit Calculations'!D$4-'Benefit Calculations'!D$5)</f>
        <v>329.95009834072277</v>
      </c>
      <c r="O28" s="71">
        <f t="shared" si="4"/>
        <v>9.4564085751719526E-2</v>
      </c>
      <c r="P28" s="56">
        <f>ABS(O28*'Assumed Values'!$C$7)</f>
        <v>180.14458335702571</v>
      </c>
      <c r="Q28" s="57">
        <f t="shared" si="1"/>
        <v>35.514895710921813</v>
      </c>
      <c r="T28" s="68">
        <f t="shared" si="5"/>
        <v>0.16401020360552593</v>
      </c>
      <c r="U28" s="69">
        <f>T28*'Assumed Values'!$D$8</f>
        <v>0</v>
      </c>
    </row>
    <row r="29" spans="3:21">
      <c r="F29" s="54">
        <f t="shared" si="2"/>
        <v>2043</v>
      </c>
      <c r="G29" s="63">
        <f t="shared" si="6"/>
        <v>35069.760438384823</v>
      </c>
      <c r="H29" s="62">
        <f t="shared" si="8"/>
        <v>1.0672011837147055E-2</v>
      </c>
      <c r="I29" s="54">
        <f>IF(AND(F29&gt;='Inputs &amp; Outputs'!B$13,F29&lt;'Inputs &amp; Outputs'!B$13+'Inputs &amp; Outputs'!B$19),1,0)</f>
        <v>1</v>
      </c>
      <c r="J29" s="55">
        <f>I29*'Inputs &amp; Outputs'!B$16*'Benefit Calculations'!G29*('Benefit Calculations'!C$4-'Benefit Calculations'!C$5)</f>
        <v>637.54047092237317</v>
      </c>
      <c r="K29" s="71">
        <f t="shared" si="3"/>
        <v>0.18271984783662082</v>
      </c>
      <c r="L29" s="56">
        <f>K29*'Assumed Values'!$C$8</f>
        <v>1371.8606175573491</v>
      </c>
      <c r="M29" s="57">
        <f t="shared" si="0"/>
        <v>252.76419046009323</v>
      </c>
      <c r="N29" s="55">
        <f>I29*'Inputs &amp; Outputs'!B$16*'Benefit Calculations'!G29*('Benefit Calculations'!D$4-'Benefit Calculations'!D$5)</f>
        <v>333.47132969588284</v>
      </c>
      <c r="O29" s="71">
        <f t="shared" si="4"/>
        <v>9.5573274794230861E-2</v>
      </c>
      <c r="P29" s="56">
        <f>ABS(O29*'Assumed Values'!$C$7)</f>
        <v>182.0670884830098</v>
      </c>
      <c r="Q29" s="57">
        <f t="shared" si="1"/>
        <v>33.545711306863375</v>
      </c>
      <c r="T29" s="68">
        <f t="shared" si="5"/>
        <v>0.16576052243981704</v>
      </c>
      <c r="U29" s="69">
        <f>T29*'Assumed Values'!$D$8</f>
        <v>0</v>
      </c>
    </row>
    <row r="30" spans="3:21">
      <c r="F30" s="54">
        <f t="shared" si="2"/>
        <v>2044</v>
      </c>
      <c r="G30" s="63">
        <f t="shared" si="6"/>
        <v>35444.025336909181</v>
      </c>
      <c r="H30" s="62">
        <f t="shared" si="8"/>
        <v>1.0672011837147055E-2</v>
      </c>
      <c r="I30" s="54">
        <f>IF(AND(F30&gt;='Inputs &amp; Outputs'!B$13,F30&lt;'Inputs &amp; Outputs'!B$13+'Inputs &amp; Outputs'!B$19),1,0)</f>
        <v>1</v>
      </c>
      <c r="J30" s="55">
        <f>I30*'Inputs &amp; Outputs'!B$16*'Benefit Calculations'!G30*('Benefit Calculations'!C$4-'Benefit Calculations'!C$5)</f>
        <v>644.34431037471711</v>
      </c>
      <c r="K30" s="71">
        <f t="shared" si="3"/>
        <v>0.18466983621561497</v>
      </c>
      <c r="L30" s="56">
        <f>K30*'Assumed Values'!$C$8</f>
        <v>1386.5011303068372</v>
      </c>
      <c r="M30" s="57">
        <f t="shared" si="0"/>
        <v>238.74924569410308</v>
      </c>
      <c r="N30" s="55">
        <f>I30*'Inputs &amp; Outputs'!B$16*'Benefit Calculations'!G30*('Benefit Calculations'!D$4-'Benefit Calculations'!D$5)</f>
        <v>337.03013967374653</v>
      </c>
      <c r="O30" s="71">
        <f t="shared" si="4"/>
        <v>9.6593233914149826E-2</v>
      </c>
      <c r="P30" s="56">
        <f>ABS(O30*'Assumed Values'!$C$7)</f>
        <v>184.01011060645541</v>
      </c>
      <c r="Q30" s="57">
        <f t="shared" si="1"/>
        <v>31.685711714967987</v>
      </c>
      <c r="T30" s="68">
        <f t="shared" si="5"/>
        <v>0.16752952069742647</v>
      </c>
      <c r="U30" s="69">
        <f>T30*'Assumed Values'!$D$8</f>
        <v>0</v>
      </c>
    </row>
    <row r="31" spans="3:21">
      <c r="F31" s="54">
        <f t="shared" si="2"/>
        <v>2045</v>
      </c>
      <c r="G31" s="63">
        <f>'Inputs &amp; Outputs'!$B$24</f>
        <v>37775</v>
      </c>
      <c r="H31" s="62">
        <f t="shared" si="8"/>
        <v>1.0672011837147055E-2</v>
      </c>
      <c r="I31" s="54">
        <f>IF(AND(F31&gt;='Inputs &amp; Outputs'!B$13,F31&lt;'Inputs &amp; Outputs'!B$13+'Inputs &amp; Outputs'!B$19),1,0)</f>
        <v>1</v>
      </c>
      <c r="J31" s="55">
        <f>I31*'Inputs &amp; Outputs'!B$16*'Benefit Calculations'!G31*('Benefit Calculations'!C$4-'Benefit Calculations'!C$5)</f>
        <v>686.71958371101493</v>
      </c>
      <c r="K31" s="71">
        <f t="shared" si="3"/>
        <v>0.19681463932880636</v>
      </c>
      <c r="L31" s="56">
        <f>K31*'Assumed Values'!$C$8</f>
        <v>1477.6843120806782</v>
      </c>
      <c r="M31" s="57">
        <f t="shared" si="0"/>
        <v>237.80427909719739</v>
      </c>
      <c r="N31" s="55">
        <f>I31*'Inputs &amp; Outputs'!B$16*'Benefit Calculations'!G31*('Benefit Calculations'!D$4-'Benefit Calculations'!D$5)</f>
        <v>359.19491099444014</v>
      </c>
      <c r="O31" s="71">
        <f t="shared" si="4"/>
        <v>0.10294568340993054</v>
      </c>
      <c r="P31" s="56">
        <f>ABS(O31*'Assumed Values'!$C$7)</f>
        <v>196.11152689591768</v>
      </c>
      <c r="Q31" s="57">
        <f t="shared" si="1"/>
        <v>31.560300055204291</v>
      </c>
      <c r="T31" s="68">
        <f t="shared" si="5"/>
        <v>0.17854709176486386</v>
      </c>
      <c r="U31" s="69">
        <f>T31*'Assumed Values'!$D$8</f>
        <v>0</v>
      </c>
    </row>
    <row r="32" spans="3:21">
      <c r="F32" s="54">
        <f t="shared" si="2"/>
        <v>2046</v>
      </c>
      <c r="G32" s="63">
        <f t="shared" si="6"/>
        <v>38178.135247148231</v>
      </c>
      <c r="H32" s="62">
        <f t="shared" si="8"/>
        <v>1.0672011837147055E-2</v>
      </c>
      <c r="I32" s="54">
        <f>IF(AND(F32&gt;='Inputs &amp; Outputs'!B$13,F32&lt;'Inputs &amp; Outputs'!B$13+'Inputs &amp; Outputs'!B$19),1,0)</f>
        <v>1</v>
      </c>
      <c r="J32" s="55">
        <f>I32*'Inputs &amp; Outputs'!B$16*'Benefit Calculations'!G32*('Benefit Calculations'!C$4-'Benefit Calculations'!C$5)</f>
        <v>694.04826323717953</v>
      </c>
      <c r="K32" s="71">
        <f t="shared" si="3"/>
        <v>0.19891504748944719</v>
      </c>
      <c r="L32" s="56">
        <f>K32*'Assumed Values'!$C$8</f>
        <v>1493.4541765507695</v>
      </c>
      <c r="M32" s="57">
        <f t="shared" si="0"/>
        <v>224.61881231649247</v>
      </c>
      <c r="N32" s="55">
        <f>I32*'Inputs &amp; Outputs'!B$16*'Benefit Calculations'!G32*('Benefit Calculations'!D$4-'Benefit Calculations'!D$5)</f>
        <v>363.02824333641581</v>
      </c>
      <c r="O32" s="71">
        <f t="shared" si="4"/>
        <v>0.10404432096186453</v>
      </c>
      <c r="P32" s="56">
        <f>ABS(O32*'Assumed Values'!$C$7)</f>
        <v>198.20443143235192</v>
      </c>
      <c r="Q32" s="57">
        <f t="shared" si="1"/>
        <v>29.810385000913417</v>
      </c>
      <c r="T32" s="68">
        <f t="shared" si="5"/>
        <v>0.18045254844166667</v>
      </c>
      <c r="U32" s="69">
        <f>T32*'Assumed Values'!$D$8</f>
        <v>0</v>
      </c>
    </row>
    <row r="33" spans="6:21">
      <c r="F33" s="54">
        <f t="shared" si="2"/>
        <v>2047</v>
      </c>
      <c r="G33" s="63">
        <f t="shared" si="6"/>
        <v>38585.572758426002</v>
      </c>
      <c r="H33" s="62">
        <f t="shared" si="8"/>
        <v>1.0672011837147055E-2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38997.358447647021</v>
      </c>
      <c r="H34" s="62">
        <f t="shared" si="8"/>
        <v>1.0672011837147055E-2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39413.538718617776</v>
      </c>
      <c r="H35" s="62">
        <f t="shared" si="8"/>
        <v>1.0672011837147055E-2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39834.160470366718</v>
      </c>
      <c r="H36" s="62">
        <f t="shared" si="8"/>
        <v>1.0672011837147055E-2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11994.348353980218</v>
      </c>
      <c r="K37" s="55">
        <f t="shared" ref="K37:Q37" si="9">SUM(K4:K36)</f>
        <v>3.4375943270988638</v>
      </c>
      <c r="L37" s="58">
        <f t="shared" si="9"/>
        <v>25809.458207858279</v>
      </c>
      <c r="M37" s="59">
        <f t="shared" si="9"/>
        <v>7751.0132808333365</v>
      </c>
      <c r="N37" s="55">
        <f t="shared" si="9"/>
        <v>6273.7527684331399</v>
      </c>
      <c r="O37" s="55">
        <f t="shared" si="9"/>
        <v>1.7980649127328261</v>
      </c>
      <c r="P37" s="55">
        <f t="shared" si="9"/>
        <v>3425.3136587560348</v>
      </c>
      <c r="Q37" s="59">
        <f t="shared" si="9"/>
        <v>1028.6791549911036</v>
      </c>
      <c r="T37" s="68">
        <f>SUM(T4:T36)</f>
        <v>3.1185305720348562</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55</v>
      </c>
      <c r="D2" s="92" t="s">
        <v>114</v>
      </c>
      <c r="E2" s="92" t="s">
        <v>115</v>
      </c>
      <c r="F2" s="92" t="s">
        <v>116</v>
      </c>
      <c r="G2" s="92" t="s">
        <v>117</v>
      </c>
      <c r="H2" s="92" t="s">
        <v>118</v>
      </c>
      <c r="I2" s="92" t="s">
        <v>119</v>
      </c>
      <c r="J2" s="92" t="s">
        <v>120</v>
      </c>
    </row>
    <row r="3" spans="1:14">
      <c r="A3" s="73" t="s">
        <v>121</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121</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122</v>
      </c>
      <c r="N4" t="s">
        <v>123</v>
      </c>
    </row>
    <row r="5" spans="1:14">
      <c r="A5" s="73" t="s">
        <v>121</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62</v>
      </c>
    </row>
    <row r="6" spans="1:14">
      <c r="A6" s="73" t="s">
        <v>121</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121</v>
      </c>
    </row>
    <row r="7" spans="1:14">
      <c r="A7" s="73" t="s">
        <v>121</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121</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121</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121</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121</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121</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121</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121</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121</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121</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121</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121</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55</v>
      </c>
      <c r="D21" s="92" t="s">
        <v>114</v>
      </c>
      <c r="E21" s="92" t="s">
        <v>115</v>
      </c>
      <c r="F21" s="92" t="s">
        <v>116</v>
      </c>
      <c r="G21" s="92" t="s">
        <v>117</v>
      </c>
      <c r="H21" s="92" t="s">
        <v>118</v>
      </c>
      <c r="I21" s="92" t="s">
        <v>119</v>
      </c>
      <c r="J21" s="92" t="s">
        <v>120</v>
      </c>
    </row>
    <row r="22" spans="1:10">
      <c r="A22" s="73" t="s">
        <v>62</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62</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62</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62</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62</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62</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62</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62</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62</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62</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62</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62</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62</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62</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62</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62</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55</v>
      </c>
      <c r="D2" s="92" t="s">
        <v>114</v>
      </c>
      <c r="E2" s="92" t="s">
        <v>115</v>
      </c>
      <c r="F2" s="92" t="s">
        <v>116</v>
      </c>
      <c r="G2" s="92" t="s">
        <v>117</v>
      </c>
      <c r="H2" s="92" t="s">
        <v>118</v>
      </c>
      <c r="I2" s="92" t="s">
        <v>119</v>
      </c>
      <c r="J2" s="92" t="s">
        <v>120</v>
      </c>
    </row>
    <row r="3" spans="1:14">
      <c r="A3" s="73" t="s">
        <v>121</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121</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122</v>
      </c>
      <c r="N4" t="s">
        <v>123</v>
      </c>
    </row>
    <row r="5" spans="1:14">
      <c r="A5" s="73" t="s">
        <v>121</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62</v>
      </c>
    </row>
    <row r="6" spans="1:14">
      <c r="A6" s="73" t="s">
        <v>121</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121</v>
      </c>
    </row>
    <row r="7" spans="1:14">
      <c r="A7" s="73" t="s">
        <v>121</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121</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121</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121</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121</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121</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121</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121</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121</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121</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121</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121</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55</v>
      </c>
      <c r="D21" s="92" t="s">
        <v>114</v>
      </c>
      <c r="E21" s="92" t="s">
        <v>115</v>
      </c>
      <c r="F21" s="92" t="s">
        <v>116</v>
      </c>
      <c r="G21" s="92" t="s">
        <v>117</v>
      </c>
      <c r="H21" s="92" t="s">
        <v>118</v>
      </c>
      <c r="I21" s="92" t="s">
        <v>119</v>
      </c>
      <c r="J21" s="92" t="s">
        <v>120</v>
      </c>
    </row>
    <row r="22" spans="1:10">
      <c r="A22" s="73" t="s">
        <v>62</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62</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62</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62</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62</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62</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62</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62</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62</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62</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62</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62</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62</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62</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62</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62</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97AF53-0D06-4FFE-BD4B-D9EC2BCFB531}"/>
</file>

<file path=customXml/itemProps2.xml><?xml version="1.0" encoding="utf-8"?>
<ds:datastoreItem xmlns:ds="http://schemas.openxmlformats.org/officeDocument/2006/customXml" ds:itemID="{1E1136F0-445B-44D1-BD12-570A15191456}"/>
</file>

<file path=customXml/itemProps3.xml><?xml version="1.0" encoding="utf-8"?>
<ds:datastoreItem xmlns:ds="http://schemas.openxmlformats.org/officeDocument/2006/customXml" ds:itemID="{5206BC73-C773-4684-B6F9-0F6BF5F3B1A7}"/>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Rose Warren</cp:lastModifiedBy>
  <cp:revision/>
  <dcterms:created xsi:type="dcterms:W3CDTF">2012-07-25T15:48:32Z</dcterms:created>
  <dcterms:modified xsi:type="dcterms:W3CDTF">2018-10-29T16:42:27Z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