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5_HW_FM2920/"/>
    </mc:Choice>
  </mc:AlternateContent>
  <xr:revisionPtr revIDLastSave="6" documentId="10_ncr:100000_{C24FB2B7-DD4D-406A-B1CD-671DFC806ECC}" xr6:coauthVersionLast="40" xr6:coauthVersionMax="40" xr10:uidLastSave="{E66D0C44-8378-44DB-8B17-366EF62372F3}"/>
  <bookViews>
    <workbookView xWindow="0" yWindow="0" windowWidth="28800" windowHeight="1156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<sst xmlns="http://schemas.openxmlformats.org/spreadsheetml/2006/main" count="263" uniqueCount="131">
  <si>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</si>
  <si>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</si>
  <si>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</si>
  <si>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</si>
  <si>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</si>
  <si>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</si>
  <si>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</si>
  <si>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</si>
  <si>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</si>
  <si>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</si>
  <si>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</si>
  <si>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</si>
  <si>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</si>
  <si>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</si>
  <si>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</si>
  <si>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</si>
  <si>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</si>
  <si>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</si>
  <si>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</si>
  <si>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</si>
  <si>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</si>
  <si>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</si>
  <si>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</si>
  <si>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</si>
  <si>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</si>
  <si>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</si>
  <si>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</si>
  <si>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</si>
  <si>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</si>
  <si>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</si>
  <si>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</si>
  <si>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</si>
  <si>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</si>
  <si>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</si>
  <si>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</si>
  <si>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</si>
  <si>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</si>
  <si>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</si>
  <si>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</si>
  <si>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</si>
  <si>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</si>
  <si>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</si>
  <si>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</si>
  <si>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</si>
  <si>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</si>
  <si>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</si>
  <si>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</si>
  <si>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FM 2920 Widening</t>
  </si>
  <si>
    <t>Data entered by the sponsors</t>
  </si>
  <si>
    <t>Application ID Number:</t>
  </si>
  <si>
    <t>Data populated/calculated based on inputs</t>
  </si>
  <si>
    <t>Sponsor ID Number (CSJ, etc.):</t>
  </si>
  <si>
    <t>2941-01-026</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</si>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</sst>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DCE6F1"/>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13" borderId="1" xfId="0" applyNumberFormat="1" applyFill="1" applyBorder="1" applyAlignment="1" applyProtection="1">
      <alignment vertical="center"/>
      <protection locked="0"/>
    </xf>
    <xf numFmtId="3" fontId="10" fillId="16" borderId="1" xfId="0" applyNumberFormat="1" applyFon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6"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9" zoomScaleNormal="100" workbookViewId="0" xr3:uid="{51F8DEE0-4D01-5F28-A812-FC0BD7CAC4A5}">
      <selection activeCell="G32" sqref="G32"/>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13.72</v>
      </c>
    </row>
    <row r="17" spans="1:2">
      <c r="A17" s="86" t="s">
        <v>64</v>
      </c>
      <c r="B17" s="8">
        <v>43</v>
      </c>
    </row>
    <row r="18" spans="1:2">
      <c r="A18" s="86" t="s">
        <v>65</v>
      </c>
      <c r="B18" s="8">
        <v>40</v>
      </c>
    </row>
    <row r="19" spans="1:2">
      <c r="A19" s="76" t="s">
        <v>66</v>
      </c>
      <c r="B19" s="77">
        <f>VLOOKUP(B14,'Service Life'!C6:D8,2,FALSE)</f>
        <v>20</v>
      </c>
    </row>
    <row r="21" spans="1:2">
      <c r="A21" s="81" t="s">
        <v>67</v>
      </c>
    </row>
    <row r="22" spans="1:2" ht="20.25" customHeight="1">
      <c r="A22" s="86" t="s">
        <v>68</v>
      </c>
      <c r="B22" s="96">
        <v>14006</v>
      </c>
    </row>
    <row r="23" spans="1:2" ht="30">
      <c r="A23" s="94" t="s">
        <v>69</v>
      </c>
      <c r="B23" s="95">
        <v>14625</v>
      </c>
    </row>
    <row r="24" spans="1:2" ht="30">
      <c r="A24" s="94" t="s">
        <v>70</v>
      </c>
      <c r="B24" s="95">
        <v>31680</v>
      </c>
    </row>
    <row r="27" spans="1:2" ht="18.75">
      <c r="A27" s="79" t="s">
        <v>71</v>
      </c>
      <c r="B27" s="80"/>
    </row>
    <row r="29" spans="1:2">
      <c r="A29" s="87" t="s">
        <v>72</v>
      </c>
    </row>
    <row r="30" spans="1:2">
      <c r="A30" s="84" t="s">
        <v>73</v>
      </c>
      <c r="B30" s="35">
        <f>'Benefit Calculations'!M37</f>
        <v>1137.5801486412879</v>
      </c>
    </row>
    <row r="31" spans="1:2">
      <c r="A31" s="84" t="s">
        <v>74</v>
      </c>
      <c r="B31" s="35">
        <f>'Benefit Calculations'!Q37</f>
        <v>542.25453010871354</v>
      </c>
    </row>
    <row r="32" spans="1:2">
      <c r="B32" s="88"/>
    </row>
    <row r="33" spans="1:9">
      <c r="A33" s="87" t="s">
        <v>75</v>
      </c>
      <c r="B33" s="88"/>
    </row>
    <row r="34" spans="1:9">
      <c r="A34" s="84" t="s">
        <v>76</v>
      </c>
      <c r="B34" s="35">
        <f>$B$30+$B$31</f>
        <v>1679.8346787500013</v>
      </c>
    </row>
    <row r="35" spans="1:9">
      <c r="I35" s="89"/>
    </row>
    <row r="36" spans="1:9">
      <c r="A36" s="87" t="s">
        <v>77</v>
      </c>
    </row>
    <row r="37" spans="1:9">
      <c r="A37" s="84" t="s">
        <v>78</v>
      </c>
      <c r="B37" s="91">
        <f>'Benefit Calculations'!K37</f>
        <v>0.4944486926876166</v>
      </c>
    </row>
    <row r="38" spans="1:9">
      <c r="A38" s="84" t="s">
        <v>79</v>
      </c>
      <c r="B38" s="91">
        <f>'Benefit Calculations'!O37</f>
        <v>-0.92890585650786617</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5.9708300977900003E-2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1.13278999925E-2</v>
      </c>
      <c r="F4" s="54">
        <v>2018</v>
      </c>
      <c r="G4" s="63">
        <f>'Inputs &amp; Outputs'!B22</f>
        <v>14006</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5.9405799955100001E-2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1.18961995467999E-2</v>
      </c>
      <c r="F5" s="54">
        <f t="shared" ref="F5:F36" si="2">F4+1</f>
        <v>2019</v>
      </c>
      <c r="G5" s="63">
        <f>G4+G4*H5</f>
        <v>14092.79808308756</v>
      </c>
      <c r="H5" s="62">
        <f>$C$9</f>
        <v>6.1972071317693E-3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14180.134071874656</v>
      </c>
      <c r="H6" s="62">
        <f t="shared" ref="H6:H11" si="7">$C$9</f>
        <v>6.1972071317693E-3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14268.011299874323</v>
      </c>
      <c r="H7" s="62">
        <f t="shared" si="7"/>
        <v>6.1972071317693E-3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14356.433121258069</v>
      </c>
      <c r="H8" s="62">
        <f t="shared" si="7"/>
        <v>6.1972071317693E-3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6.1972071317693E-3</v>
      </c>
      <c r="F9" s="54">
        <f t="shared" si="2"/>
        <v>2023</v>
      </c>
      <c r="G9" s="63">
        <f t="shared" si="6"/>
        <v>14445.402910983899</v>
      </c>
      <c r="H9" s="62">
        <f t="shared" si="7"/>
        <v>6.1972071317693E-3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3.1401056482549761E-2</v>
      </c>
      <c r="F10" s="54">
        <f t="shared" si="2"/>
        <v>2024</v>
      </c>
      <c r="G10" s="63">
        <f t="shared" si="6"/>
        <v>14534.92406492513</v>
      </c>
      <c r="H10" s="62">
        <f t="shared" si="7"/>
        <v>6.1972071317693E-3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3.0691174767385476E-2</v>
      </c>
      <c r="F11" s="54">
        <f t="shared" si="2"/>
        <v>2025</v>
      </c>
      <c r="G11" s="63">
        <f>'Inputs &amp; Outputs'!$B$23</f>
        <v>14625</v>
      </c>
      <c r="H11" s="62">
        <f t="shared" si="7"/>
        <v>6.1972071317693E-3</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15084.240451057291</v>
      </c>
      <c r="H12" s="62">
        <f>$C$10</f>
        <v>3.1401056482549761E-2</v>
      </c>
      <c r="I12" s="54">
        <f>IF(AND(F12&gt;='Inputs &amp; Outputs'!B$13,F12&lt;'Inputs &amp; Outputs'!B$13+'Inputs &amp; Outputs'!B$19),1,0)</f>
        <v>1</v>
      </c>
      <c r="J12" s="55">
        <f>I12*'Inputs &amp; Outputs'!B$16*'Benefit Calculations'!G12*('Benefit Calculations'!C$4-'Benefit Calculations'!C$5)</f>
        <v>62.604334818394165</v>
      </c>
      <c r="K12" s="71">
        <f t="shared" si="3"/>
        <v>1.7942475895499129E-2</v>
      </c>
      <c r="L12" s="56">
        <f>K12*'Assumed Values'!$C$8</f>
        <v>134.71210902340746</v>
      </c>
      <c r="M12" s="57">
        <f t="shared" si="0"/>
        <v>78.403673946781211</v>
      </c>
      <c r="N12" s="55">
        <f>I12*'Inputs &amp; Outputs'!B$16*'Benefit Calculations'!G12*('Benefit Calculations'!D$4-'Benefit Calculations'!D$5)</f>
        <v>-117.61287695895672</v>
      </c>
      <c r="O12" s="71">
        <f t="shared" si="4"/>
        <v>-3.3707988687332172E-2</v>
      </c>
      <c r="P12" s="56">
        <f>ABS(O12*'Assumed Values'!$C$7)</f>
        <v>64.213718449367789</v>
      </c>
      <c r="Q12" s="57">
        <f t="shared" si="1"/>
        <v>37.372968775508035</v>
      </c>
      <c r="T12" s="68">
        <f t="shared" si="5"/>
        <v>1.6277127052782482E-2</v>
      </c>
      <c r="U12" s="69">
        <f>T12*'Assumed Values'!$D$8</f>
        <v>0</v>
      </c>
    </row>
    <row r="13" spans="2:21">
      <c r="C13" s="38"/>
      <c r="F13" s="54">
        <f t="shared" si="2"/>
        <v>2027</v>
      </c>
      <c r="G13" s="63">
        <f t="shared" si="6"/>
        <v>15557.901537457303</v>
      </c>
      <c r="H13" s="62">
        <f t="shared" ref="H13:H36" si="8">$C$10</f>
        <v>3.1401056482549761E-2</v>
      </c>
      <c r="I13" s="54">
        <f>IF(AND(F13&gt;='Inputs &amp; Outputs'!B$13,F13&lt;'Inputs &amp; Outputs'!B$13+'Inputs &amp; Outputs'!B$19),1,0)</f>
        <v>1</v>
      </c>
      <c r="J13" s="55">
        <f>I13*'Inputs &amp; Outputs'!B$16*'Benefit Calculations'!G13*('Benefit Calculations'!C$4-'Benefit Calculations'!C$5)</f>
        <v>64.570177072079019</v>
      </c>
      <c r="K13" s="71">
        <f t="shared" si="3"/>
        <v>1.8505888594530485E-2</v>
      </c>
      <c r="L13" s="56">
        <f>K13*'Assumed Values'!$C$8</f>
        <v>138.94221156773489</v>
      </c>
      <c r="M13" s="57">
        <f t="shared" si="0"/>
        <v>75.575357140956541</v>
      </c>
      <c r="N13" s="55">
        <f>I13*'Inputs &amp; Outputs'!B$16*'Benefit Calculations'!G13*('Benefit Calculations'!D$4-'Benefit Calculations'!D$5)</f>
        <v>-121.3060455514201</v>
      </c>
      <c r="O13" s="71">
        <f t="shared" si="4"/>
        <v>-3.4766455144016231E-2</v>
      </c>
      <c r="P13" s="56">
        <f>ABS(O13*'Assumed Values'!$C$7)</f>
        <v>66.230097049350917</v>
      </c>
      <c r="Q13" s="57">
        <f t="shared" si="1"/>
        <v>36.024784559764782</v>
      </c>
      <c r="T13" s="68">
        <f t="shared" si="5"/>
        <v>1.6788246038740545E-2</v>
      </c>
      <c r="U13" s="69">
        <f>T13*'Assumed Values'!$D$8</f>
        <v>0</v>
      </c>
    </row>
    <row r="14" spans="2:21">
      <c r="C14" s="38"/>
      <c r="F14" s="54">
        <f t="shared" si="2"/>
        <v>2028</v>
      </c>
      <c r="G14" s="63">
        <f t="shared" si="6"/>
        <v>16046.436082384947</v>
      </c>
      <c r="H14" s="62">
        <f t="shared" si="8"/>
        <v>3.1401056482549761E-2</v>
      </c>
      <c r="I14" s="54">
        <f>IF(AND(F14&gt;='Inputs &amp; Outputs'!B$13,F14&lt;'Inputs &amp; Outputs'!B$13+'Inputs &amp; Outputs'!B$19),1,0)</f>
        <v>1</v>
      </c>
      <c r="J14" s="55">
        <f>I14*'Inputs &amp; Outputs'!B$16*'Benefit Calculations'!G14*('Benefit Calculations'!C$4-'Benefit Calculations'!C$5)</f>
        <v>66.597748849407608</v>
      </c>
      <c r="K14" s="71">
        <f t="shared" si="3"/>
        <v>1.9086993047547112E-2</v>
      </c>
      <c r="L14" s="56">
        <f>K14*'Assumed Values'!$C$8</f>
        <v>143.30514380098373</v>
      </c>
      <c r="M14" s="57">
        <f t="shared" si="0"/>
        <v>72.849068410494027</v>
      </c>
      <c r="N14" s="55">
        <f>I14*'Inputs &amp; Outputs'!B$16*'Benefit Calculations'!G14*('Benefit Calculations'!D$4-'Benefit Calculations'!D$5)</f>
        <v>-125.115183539455</v>
      </c>
      <c r="O14" s="71">
        <f t="shared" si="4"/>
        <v>-3.5858158565691522E-2</v>
      </c>
      <c r="P14" s="56">
        <f>ABS(O14*'Assumed Values'!$C$7)</f>
        <v>68.309792067642348</v>
      </c>
      <c r="Q14" s="57">
        <f t="shared" si="1"/>
        <v>34.725234443455747</v>
      </c>
      <c r="T14" s="68">
        <f t="shared" si="5"/>
        <v>1.7315414700845976E-2</v>
      </c>
      <c r="U14" s="69">
        <f>T14*'Assumed Values'!$D$8</f>
        <v>0</v>
      </c>
    </row>
    <row r="15" spans="2:21">
      <c r="C15" s="1"/>
      <c r="F15" s="54">
        <f t="shared" si="2"/>
        <v>2029</v>
      </c>
      <c r="G15" s="63">
        <f t="shared" si="6"/>
        <v>16550.311128151541</v>
      </c>
      <c r="H15" s="62">
        <f t="shared" si="8"/>
        <v>3.1401056482549761E-2</v>
      </c>
      <c r="I15" s="54">
        <f>IF(AND(F15&gt;='Inputs &amp; Outputs'!B$13,F15&lt;'Inputs &amp; Outputs'!B$13+'Inputs &amp; Outputs'!B$19),1,0)</f>
        <v>1</v>
      </c>
      <c r="J15" s="55">
        <f>I15*'Inputs &amp; Outputs'!B$16*'Benefit Calculations'!G15*('Benefit Calculations'!C$4-'Benefit Calculations'!C$5)</f>
        <v>68.688988522638525</v>
      </c>
      <c r="K15" s="71">
        <f t="shared" si="3"/>
        <v>1.9686344794315174E-2</v>
      </c>
      <c r="L15" s="56">
        <f>K15*'Assumed Values'!$C$8</f>
        <v>147.80507671571831</v>
      </c>
      <c r="M15" s="57">
        <f t="shared" si="0"/>
        <v>70.221127217152386</v>
      </c>
      <c r="N15" s="55">
        <f>I15*'Inputs &amp; Outputs'!B$16*'Benefit Calculations'!G15*('Benefit Calculations'!D$4-'Benefit Calculations'!D$5)</f>
        <v>-129.04393248460201</v>
      </c>
      <c r="O15" s="71">
        <f t="shared" si="4"/>
        <v>-3.6984142628173025E-2</v>
      </c>
      <c r="P15" s="56">
        <f>ABS(O15*'Assumed Values'!$C$7)</f>
        <v>70.45479170666961</v>
      </c>
      <c r="Q15" s="57">
        <f t="shared" si="1"/>
        <v>33.472564010826616</v>
      </c>
      <c r="T15" s="68">
        <f t="shared" si="5"/>
        <v>1.7859137015886015E-2</v>
      </c>
      <c r="U15" s="69">
        <f>T15*'Assumed Values'!$D$8</f>
        <v>0</v>
      </c>
    </row>
    <row r="16" spans="2:21">
      <c r="C16" s="1"/>
      <c r="F16" s="54">
        <f t="shared" si="2"/>
        <v>2030</v>
      </c>
      <c r="G16" s="63">
        <f t="shared" si="6"/>
        <v>17070.008382690401</v>
      </c>
      <c r="H16" s="62">
        <f t="shared" si="8"/>
        <v>3.1401056482549761E-2</v>
      </c>
      <c r="I16" s="54">
        <f>IF(AND(F16&gt;='Inputs &amp; Outputs'!B$13,F16&lt;'Inputs &amp; Outputs'!B$13+'Inputs &amp; Outputs'!B$19),1,0)</f>
        <v>1</v>
      </c>
      <c r="J16" s="55">
        <f>I16*'Inputs &amp; Outputs'!B$16*'Benefit Calculations'!G16*('Benefit Calculations'!C$4-'Benefit Calculations'!C$5)</f>
        <v>70.84589533096711</v>
      </c>
      <c r="K16" s="71">
        <f t="shared" si="3"/>
        <v>2.0304516819136413E-2</v>
      </c>
      <c r="L16" s="56">
        <f>K16*'Assumed Values'!$C$8</f>
        <v>152.44631227807619</v>
      </c>
      <c r="M16" s="57">
        <f t="shared" si="0"/>
        <v>67.687985793613564</v>
      </c>
      <c r="N16" s="55">
        <f>I16*'Inputs &amp; Outputs'!B$16*'Benefit Calculations'!G16*('Benefit Calculations'!D$4-'Benefit Calculations'!D$5)</f>
        <v>-133.09604829728136</v>
      </c>
      <c r="O16" s="71">
        <f t="shared" si="4"/>
        <v>-3.8145483779798976E-2</v>
      </c>
      <c r="P16" s="56">
        <f>ABS(O16*'Assumed Values'!$C$7)</f>
        <v>72.667146600517043</v>
      </c>
      <c r="Q16" s="57">
        <f t="shared" si="1"/>
        <v>32.265082134529308</v>
      </c>
      <c r="T16" s="68">
        <f t="shared" si="5"/>
        <v>1.841993278605145E-2</v>
      </c>
      <c r="U16" s="69">
        <f>T16*'Assumed Values'!$D$8</f>
        <v>0</v>
      </c>
    </row>
    <row r="17" spans="3:21">
      <c r="C17" s="1"/>
      <c r="F17" s="54">
        <f t="shared" si="2"/>
        <v>2031</v>
      </c>
      <c r="G17" s="63">
        <f t="shared" si="6"/>
        <v>17606.02468007286</v>
      </c>
      <c r="H17" s="62">
        <f t="shared" si="8"/>
        <v>3.1401056482549761E-2</v>
      </c>
      <c r="I17" s="54">
        <f>IF(AND(F17&gt;='Inputs &amp; Outputs'!B$13,F17&lt;'Inputs &amp; Outputs'!B$13+'Inputs &amp; Outputs'!B$19),1,0)</f>
        <v>1</v>
      </c>
      <c r="J17" s="55">
        <f>I17*'Inputs &amp; Outputs'!B$16*'Benefit Calculations'!G17*('Benefit Calculations'!C$4-'Benefit Calculations'!C$5)</f>
        <v>73.070531291811605</v>
      </c>
      <c r="K17" s="71">
        <f t="shared" si="3"/>
        <v>2.0942100098624992E-2</v>
      </c>
      <c r="L17" s="56">
        <f>K17*'Assumed Values'!$C$8</f>
        <v>157.23328754047643</v>
      </c>
      <c r="M17" s="57">
        <f t="shared" si="0"/>
        <v>65.246224353933485</v>
      </c>
      <c r="N17" s="55">
        <f>I17*'Inputs &amp; Outputs'!B$16*'Benefit Calculations'!G17*('Benefit Calculations'!D$4-'Benefit Calculations'!D$5)</f>
        <v>-137.27540482746844</v>
      </c>
      <c r="O17" s="71">
        <f t="shared" si="4"/>
        <v>-3.934329227052262E-2</v>
      </c>
      <c r="P17" s="56">
        <f>ABS(O17*'Assumed Values'!$C$7)</f>
        <v>74.948971775345598</v>
      </c>
      <c r="Q17" s="57">
        <f t="shared" si="1"/>
        <v>31.101158692569875</v>
      </c>
      <c r="T17" s="68">
        <f t="shared" si="5"/>
        <v>1.8998338135871016E-2</v>
      </c>
      <c r="U17" s="69">
        <f>T17*'Assumed Values'!$D$8</f>
        <v>0</v>
      </c>
    </row>
    <row r="18" spans="3:21">
      <c r="F18" s="54">
        <f t="shared" si="2"/>
        <v>2032</v>
      </c>
      <c r="G18" s="63">
        <f t="shared" si="6"/>
        <v>18158.872455484994</v>
      </c>
      <c r="H18" s="62">
        <f t="shared" si="8"/>
        <v>3.1401056482549761E-2</v>
      </c>
      <c r="I18" s="54">
        <f>IF(AND(F18&gt;='Inputs &amp; Outputs'!B$13,F18&lt;'Inputs &amp; Outputs'!B$13+'Inputs &amp; Outputs'!B$19),1,0)</f>
        <v>1</v>
      </c>
      <c r="J18" s="55">
        <f>I18*'Inputs &amp; Outputs'!B$16*'Benefit Calculations'!G18*('Benefit Calculations'!C$4-'Benefit Calculations'!C$5)</f>
        <v>75.365023172115713</v>
      </c>
      <c r="K18" s="71">
        <f t="shared" si="3"/>
        <v>2.1599704166685132E-2</v>
      </c>
      <c r="L18" s="56">
        <f>K18*'Assumed Values'!$C$8</f>
        <v>162.17057888347196</v>
      </c>
      <c r="M18" s="57">
        <f t="shared" si="0"/>
        <v>62.892546476770548</v>
      </c>
      <c r="N18" s="55">
        <f>I18*'Inputs &amp; Outputs'!B$16*'Benefit Calculations'!G18*('Benefit Calculations'!D$4-'Benefit Calculations'!D$5)</f>
        <v>-141.58599756812066</v>
      </c>
      <c r="O18" s="71">
        <f t="shared" si="4"/>
        <v>-4.0578713213318768E-2</v>
      </c>
      <c r="P18" s="56">
        <f>ABS(O18*'Assumed Values'!$C$7)</f>
        <v>77.302448671372247</v>
      </c>
      <c r="Q18" s="57">
        <f t="shared" si="1"/>
        <v>29.979222367614959</v>
      </c>
      <c r="T18" s="68">
        <f t="shared" si="5"/>
        <v>1.9594906024750086E-2</v>
      </c>
      <c r="U18" s="69">
        <f>T18*'Assumed Values'!$D$8</f>
        <v>0</v>
      </c>
    </row>
    <row r="19" spans="3:21">
      <c r="F19" s="54">
        <f t="shared" si="2"/>
        <v>2033</v>
      </c>
      <c r="G19" s="63">
        <f t="shared" si="6"/>
        <v>18729.080235119094</v>
      </c>
      <c r="H19" s="62">
        <f t="shared" si="8"/>
        <v>3.1401056482549761E-2</v>
      </c>
      <c r="I19" s="54">
        <f>IF(AND(F19&gt;='Inputs &amp; Outputs'!B$13,F19&lt;'Inputs &amp; Outputs'!B$13+'Inputs &amp; Outputs'!B$19),1,0)</f>
        <v>1</v>
      </c>
      <c r="J19" s="55">
        <f>I19*'Inputs &amp; Outputs'!B$16*'Benefit Calculations'!G19*('Benefit Calculations'!C$4-'Benefit Calculations'!C$5)</f>
        <v>77.731564521551988</v>
      </c>
      <c r="K19" s="71">
        <f t="shared" si="3"/>
        <v>2.2277957697229577E-2</v>
      </c>
      <c r="L19" s="56">
        <f>K19*'Assumed Values'!$C$8</f>
        <v>167.26290639079966</v>
      </c>
      <c r="M19" s="57">
        <f t="shared" si="0"/>
        <v>60.623774655157938</v>
      </c>
      <c r="N19" s="55">
        <f>I19*'Inputs &amp; Outputs'!B$16*'Benefit Calculations'!G19*('Benefit Calculations'!D$4-'Benefit Calculations'!D$5)</f>
        <v>-146.03194747489536</v>
      </c>
      <c r="O19" s="71">
        <f t="shared" si="4"/>
        <v>-4.185292767891937E-2</v>
      </c>
      <c r="P19" s="56">
        <f>ABS(O19*'Assumed Values'!$C$7)</f>
        <v>79.729827228341406</v>
      </c>
      <c r="Q19" s="57">
        <f t="shared" si="1"/>
        <v>28.897758525685372</v>
      </c>
      <c r="T19" s="68">
        <f t="shared" si="5"/>
        <v>2.0210206775603517E-2</v>
      </c>
      <c r="U19" s="69">
        <f>T19*'Assumed Values'!$D$8</f>
        <v>0</v>
      </c>
    </row>
    <row r="20" spans="3:21">
      <c r="F20" s="54">
        <f t="shared" si="2"/>
        <v>2034</v>
      </c>
      <c r="G20" s="63">
        <f t="shared" si="6"/>
        <v>19317.193141448275</v>
      </c>
      <c r="H20" s="62">
        <f t="shared" si="8"/>
        <v>3.1401056482549761E-2</v>
      </c>
      <c r="I20" s="54">
        <f>IF(AND(F20&gt;='Inputs &amp; Outputs'!B$13,F20&lt;'Inputs &amp; Outputs'!B$13+'Inputs &amp; Outputs'!B$19),1,0)</f>
        <v>1</v>
      </c>
      <c r="J20" s="55">
        <f>I20*'Inputs &amp; Outputs'!B$16*'Benefit Calculations'!G20*('Benefit Calculations'!C$4-'Benefit Calculations'!C$5)</f>
        <v>80.172417769570202</v>
      </c>
      <c r="K20" s="71">
        <f t="shared" si="3"/>
        <v>2.2977509105196137E-2</v>
      </c>
      <c r="L20" s="56">
        <f>K20*'Assumed Values'!$C$8</f>
        <v>172.5151383618126</v>
      </c>
      <c r="M20" s="57">
        <f t="shared" si="0"/>
        <v>58.436846006813028</v>
      </c>
      <c r="N20" s="55">
        <f>I20*'Inputs &amp; Outputs'!B$16*'Benefit Calculations'!G20*('Benefit Calculations'!D$4-'Benefit Calculations'!D$5)</f>
        <v>-150.6175049058113</v>
      </c>
      <c r="O20" s="71">
        <f t="shared" si="4"/>
        <v>-4.316715382492519E-2</v>
      </c>
      <c r="P20" s="56">
        <f>ABS(O20*'Assumed Values'!$C$7)</f>
        <v>82.233428036482493</v>
      </c>
      <c r="Q20" s="57">
        <f t="shared" si="1"/>
        <v>27.855307171373372</v>
      </c>
      <c r="T20" s="68">
        <f t="shared" si="5"/>
        <v>2.0844828620088254E-2</v>
      </c>
      <c r="U20" s="69">
        <f>T20*'Assumed Values'!$D$8</f>
        <v>0</v>
      </c>
    </row>
    <row r="21" spans="3:21">
      <c r="F21" s="54">
        <f t="shared" si="2"/>
        <v>2035</v>
      </c>
      <c r="G21" s="63">
        <f t="shared" si="6"/>
        <v>19923.773414367217</v>
      </c>
      <c r="H21" s="62">
        <f t="shared" si="8"/>
        <v>3.1401056482549761E-2</v>
      </c>
      <c r="I21" s="54">
        <f>IF(AND(F21&gt;='Inputs &amp; Outputs'!B$13,F21&lt;'Inputs &amp; Outputs'!B$13+'Inputs &amp; Outputs'!B$19),1,0)</f>
        <v>1</v>
      </c>
      <c r="J21" s="55">
        <f>I21*'Inputs &amp; Outputs'!B$16*'Benefit Calculations'!G21*('Benefit Calculations'!C$4-'Benefit Calculations'!C$5)</f>
        <v>82.68991638829506</v>
      </c>
      <c r="K21" s="71">
        <f t="shared" si="3"/>
        <v>2.3699027166436706E-2</v>
      </c>
      <c r="L21" s="56">
        <f>K21*'Assumed Values'!$C$8</f>
        <v>177.93229596560678</v>
      </c>
      <c r="M21" s="57">
        <f t="shared" si="0"/>
        <v>56.328808139191615</v>
      </c>
      <c r="N21" s="55">
        <f>I21*'Inputs &amp; Outputs'!B$16*'Benefit Calculations'!G21*('Benefit Calculations'!D$4-'Benefit Calculations'!D$5)</f>
        <v>-155.34705368461942</v>
      </c>
      <c r="O21" s="71">
        <f t="shared" si="4"/>
        <v>-4.4522648060372594E-2</v>
      </c>
      <c r="P21" s="56">
        <f>ABS(O21*'Assumed Values'!$C$7)</f>
        <v>84.815644555009797</v>
      </c>
      <c r="Q21" s="57">
        <f t="shared" si="1"/>
        <v>26.850460976822848</v>
      </c>
      <c r="T21" s="68">
        <f t="shared" si="5"/>
        <v>2.1499378260956718E-2</v>
      </c>
      <c r="U21" s="69">
        <f>T21*'Assumed Values'!$D$8</f>
        <v>0</v>
      </c>
    </row>
    <row r="22" spans="3:21">
      <c r="F22" s="54">
        <f t="shared" si="2"/>
        <v>2036</v>
      </c>
      <c r="G22" s="63">
        <f t="shared" si="6"/>
        <v>20549.400948697286</v>
      </c>
      <c r="H22" s="62">
        <f t="shared" si="8"/>
        <v>3.1401056482549761E-2</v>
      </c>
      <c r="I22" s="54">
        <f>IF(AND(F22&gt;='Inputs &amp; Outputs'!B$13,F22&lt;'Inputs &amp; Outputs'!B$13+'Inputs &amp; Outputs'!B$19),1,0)</f>
        <v>1</v>
      </c>
      <c r="J22" s="55">
        <f>I22*'Inputs &amp; Outputs'!B$16*'Benefit Calculations'!G22*('Benefit Calculations'!C$4-'Benefit Calculations'!C$5)</f>
        <v>85.286467123341239</v>
      </c>
      <c r="K22" s="71">
        <f t="shared" si="3"/>
        <v>2.4443201657071468E-2</v>
      </c>
      <c r="L22" s="56">
        <f>K22*'Assumed Values'!$C$8</f>
        <v>183.51955804129258</v>
      </c>
      <c r="M22" s="57">
        <f t="shared" si="0"/>
        <v>54.296815163705688</v>
      </c>
      <c r="N22" s="55">
        <f>I22*'Inputs &amp; Outputs'!B$16*'Benefit Calculations'!G22*('Benefit Calculations'!D$4-'Benefit Calculations'!D$5)</f>
        <v>-160.22511529176785</v>
      </c>
      <c r="O22" s="71">
        <f t="shared" si="4"/>
        <v>-4.5920706246869038E-2</v>
      </c>
      <c r="P22" s="56">
        <f>ABS(O22*'Assumed Values'!$C$7)</f>
        <v>87.478945400285511</v>
      </c>
      <c r="Q22" s="57">
        <f t="shared" si="1"/>
        <v>25.881863381811737</v>
      </c>
      <c r="T22" s="68">
        <f t="shared" si="5"/>
        <v>2.2174481452068722E-2</v>
      </c>
      <c r="U22" s="69">
        <f>T22*'Assumed Values'!$D$8</f>
        <v>0</v>
      </c>
    </row>
    <row r="23" spans="3:21">
      <c r="F23" s="54">
        <f t="shared" si="2"/>
        <v>2037</v>
      </c>
      <c r="G23" s="63">
        <f t="shared" si="6"/>
        <v>21194.673848569892</v>
      </c>
      <c r="H23" s="62">
        <f t="shared" si="8"/>
        <v>3.1401056482549761E-2</v>
      </c>
      <c r="I23" s="54">
        <f>IF(AND(F23&gt;='Inputs &amp; Outputs'!B$13,F23&lt;'Inputs &amp; Outputs'!B$13+'Inputs &amp; Outputs'!B$19),1,0)</f>
        <v>1</v>
      </c>
      <c r="J23" s="55">
        <f>I23*'Inputs &amp; Outputs'!B$16*'Benefit Calculations'!G23*('Benefit Calculations'!C$4-'Benefit Calculations'!C$5)</f>
        <v>87.964552294678398</v>
      </c>
      <c r="K23" s="71">
        <f t="shared" si="3"/>
        <v>2.521074401291952E-2</v>
      </c>
      <c r="L23" s="56">
        <f>K23*'Assumed Values'!$C$8</f>
        <v>189.28226604899976</v>
      </c>
      <c r="M23" s="57">
        <f t="shared" si="0"/>
        <v>52.33812385372314</v>
      </c>
      <c r="N23" s="55">
        <f>I23*'Inputs &amp; Outputs'!B$16*'Benefit Calculations'!G23*('Benefit Calculations'!D$4-'Benefit Calculations'!D$5)</f>
        <v>-165.25635318696771</v>
      </c>
      <c r="O23" s="71">
        <f t="shared" si="4"/>
        <v>-4.7362664937445551E-2</v>
      </c>
      <c r="P23" s="56">
        <f>ABS(O23*'Assumed Values'!$C$7)</f>
        <v>90.22587670583377</v>
      </c>
      <c r="Q23" s="57">
        <f t="shared" si="1"/>
        <v>24.94820676237163</v>
      </c>
      <c r="T23" s="68">
        <f t="shared" si="5"/>
        <v>2.2870783596616383E-2</v>
      </c>
      <c r="U23" s="69">
        <f>T23*'Assumed Values'!$D$8</f>
        <v>0</v>
      </c>
    </row>
    <row r="24" spans="3:21">
      <c r="F24" s="54">
        <f t="shared" si="2"/>
        <v>2038</v>
      </c>
      <c r="G24" s="63">
        <f t="shared" si="6"/>
        <v>21860.208999218055</v>
      </c>
      <c r="H24" s="62">
        <f t="shared" si="8"/>
        <v>3.1401056482549761E-2</v>
      </c>
      <c r="I24" s="54">
        <f>IF(AND(F24&gt;='Inputs &amp; Outputs'!B$13,F24&lt;'Inputs &amp; Outputs'!B$13+'Inputs &amp; Outputs'!B$19),1,0)</f>
        <v>1</v>
      </c>
      <c r="J24" s="55">
        <f>I24*'Inputs &amp; Outputs'!B$16*'Benefit Calculations'!G24*('Benefit Calculations'!C$4-'Benefit Calculations'!C$5)</f>
        <v>90.726732169745787</v>
      </c>
      <c r="K24" s="71">
        <f t="shared" si="3"/>
        <v>2.600238800963631E-2</v>
      </c>
      <c r="L24" s="56">
        <f>K24*'Assumed Values'!$C$8</f>
        <v>195.22592917634941</v>
      </c>
      <c r="M24" s="57">
        <f t="shared" si="0"/>
        <v>50.450089941163171</v>
      </c>
      <c r="N24" s="55">
        <f>I24*'Inputs &amp; Outputs'!B$16*'Benefit Calculations'!G24*('Benefit Calculations'!D$4-'Benefit Calculations'!D$5)</f>
        <v>-170.44557726749184</v>
      </c>
      <c r="O24" s="71">
        <f t="shared" si="4"/>
        <v>-4.884990265431035E-2</v>
      </c>
      <c r="P24" s="56">
        <f>ABS(O24*'Assumed Values'!$C$7)</f>
        <v>93.059064556461209</v>
      </c>
      <c r="Q24" s="57">
        <f t="shared" si="1"/>
        <v>24.04823066547214</v>
      </c>
      <c r="T24" s="68">
        <f t="shared" si="5"/>
        <v>2.3588950364133904E-2</v>
      </c>
      <c r="U24" s="69">
        <f>T24*'Assumed Values'!$D$8</f>
        <v>0</v>
      </c>
    </row>
    <row r="25" spans="3:21">
      <c r="F25" s="54">
        <f t="shared" si="2"/>
        <v>2039</v>
      </c>
      <c r="G25" s="63">
        <f t="shared" si="6"/>
        <v>22546.642656722845</v>
      </c>
      <c r="H25" s="62">
        <f t="shared" si="8"/>
        <v>3.1401056482549761E-2</v>
      </c>
      <c r="I25" s="54">
        <f>IF(AND(F25&gt;='Inputs &amp; Outputs'!B$13,F25&lt;'Inputs &amp; Outputs'!B$13+'Inputs &amp; Outputs'!B$19),1,0)</f>
        <v>1</v>
      </c>
      <c r="J25" s="55">
        <f>I25*'Inputs &amp; Outputs'!B$16*'Benefit Calculations'!G25*('Benefit Calculations'!C$4-'Benefit Calculations'!C$5)</f>
        <v>93.575647411085157</v>
      </c>
      <c r="K25" s="71">
        <f t="shared" si="3"/>
        <v>2.681889046420808E-2</v>
      </c>
      <c r="L25" s="56">
        <f>K25*'Assumed Values'!$C$8</f>
        <v>201.35622960527425</v>
      </c>
      <c r="M25" s="57">
        <f t="shared" si="0"/>
        <v>48.630164546687247</v>
      </c>
      <c r="N25" s="55">
        <f>I25*'Inputs &amp; Outputs'!B$16*'Benefit Calculations'!G25*('Benefit Calculations'!D$4-'Benefit Calculations'!D$5)</f>
        <v>-175.79774846646919</v>
      </c>
      <c r="O25" s="71">
        <f t="shared" si="4"/>
        <v>-5.0383841206725413E-2</v>
      </c>
      <c r="P25" s="56">
        <f>ABS(O25*'Assumed Values'!$C$7)</f>
        <v>95.981217498811915</v>
      </c>
      <c r="Q25" s="57">
        <f t="shared" si="1"/>
        <v>23.180720107386932</v>
      </c>
      <c r="T25" s="68">
        <f t="shared" si="5"/>
        <v>2.4329668326882138E-2</v>
      </c>
      <c r="U25" s="69">
        <f>T25*'Assumed Values'!$D$8</f>
        <v>0</v>
      </c>
    </row>
    <row r="26" spans="3:21">
      <c r="F26" s="54">
        <f t="shared" si="2"/>
        <v>2040</v>
      </c>
      <c r="G26" s="63">
        <f t="shared" si="6"/>
        <v>23254.631056278464</v>
      </c>
      <c r="H26" s="62">
        <f t="shared" si="8"/>
        <v>3.1401056482549761E-2</v>
      </c>
      <c r="I26" s="54">
        <f>IF(AND(F26&gt;='Inputs &amp; Outputs'!B$13,F26&lt;'Inputs &amp; Outputs'!B$13+'Inputs &amp; Outputs'!B$19),1,0)</f>
        <v>1</v>
      </c>
      <c r="J26" s="55">
        <f>I26*'Inputs &amp; Outputs'!B$16*'Benefit Calculations'!G26*('Benefit Calculations'!C$4-'Benefit Calculations'!C$5)</f>
        <v>96.514021600831782</v>
      </c>
      <c r="K26" s="71">
        <f t="shared" si="3"/>
        <v>2.7661031958473987E-2</v>
      </c>
      <c r="L26" s="56">
        <f>K26*'Assumed Values'!$C$8</f>
        <v>207.6790279442227</v>
      </c>
      <c r="M26" s="57">
        <f t="shared" si="0"/>
        <v>46.875890738666783</v>
      </c>
      <c r="N26" s="55">
        <f>I26*'Inputs &amp; Outputs'!B$16*'Benefit Calculations'!G26*('Benefit Calculations'!D$4-'Benefit Calculations'!D$5)</f>
        <v>-181.31798349556982</v>
      </c>
      <c r="O26" s="71">
        <f t="shared" si="4"/>
        <v>-5.1965947050265603E-2</v>
      </c>
      <c r="P26" s="56">
        <f>ABS(O26*'Assumed Values'!$C$7)</f>
        <v>98.99512913075597</v>
      </c>
      <c r="Q26" s="57">
        <f t="shared" si="1"/>
        <v>22.344503933444074</v>
      </c>
      <c r="T26" s="68">
        <f t="shared" si="5"/>
        <v>2.5093645616216263E-2</v>
      </c>
      <c r="U26" s="69">
        <f>T26*'Assumed Values'!$D$8</f>
        <v>0</v>
      </c>
    </row>
    <row r="27" spans="3:21">
      <c r="F27" s="54">
        <f t="shared" si="2"/>
        <v>2041</v>
      </c>
      <c r="G27" s="63">
        <f t="shared" si="6"/>
        <v>23984.851039557521</v>
      </c>
      <c r="H27" s="62">
        <f t="shared" si="8"/>
        <v>3.1401056482549761E-2</v>
      </c>
      <c r="I27" s="54">
        <f>IF(AND(F27&gt;='Inputs &amp; Outputs'!B$13,F27&lt;'Inputs &amp; Outputs'!B$13+'Inputs &amp; Outputs'!B$19),1,0)</f>
        <v>1</v>
      </c>
      <c r="J27" s="55">
        <f>I27*'Inputs &amp; Outputs'!B$16*'Benefit Calculations'!G27*('Benefit Calculations'!C$4-'Benefit Calculations'!C$5)</f>
        <v>99.54466384447754</v>
      </c>
      <c r="K27" s="71">
        <f t="shared" si="3"/>
        <v>2.8529617585367643E-2</v>
      </c>
      <c r="L27" s="56">
        <f>K27*'Assumed Values'!$C$8</f>
        <v>214.20036883094028</v>
      </c>
      <c r="M27" s="57">
        <f t="shared" si="0"/>
        <v>45.184900216281768</v>
      </c>
      <c r="N27" s="55">
        <f>I27*'Inputs &amp; Outputs'!B$16*'Benefit Calculations'!G27*('Benefit Calculations'!D$4-'Benefit Calculations'!D$5)</f>
        <v>-187.01155973661628</v>
      </c>
      <c r="O27" s="71">
        <f t="shared" si="4"/>
        <v>-5.3597732688760197E-2</v>
      </c>
      <c r="P27" s="56">
        <f>ABS(O27*'Assumed Values'!$C$7)</f>
        <v>102.10368077208817</v>
      </c>
      <c r="Q27" s="57">
        <f t="shared" si="1"/>
        <v>21.538453236946459</v>
      </c>
      <c r="T27" s="68">
        <f t="shared" si="5"/>
        <v>2.588161259956416E-2</v>
      </c>
      <c r="U27" s="69">
        <f>T27*'Assumed Values'!$D$8</f>
        <v>0</v>
      </c>
    </row>
    <row r="28" spans="3:21">
      <c r="F28" s="54">
        <f t="shared" si="2"/>
        <v>2042</v>
      </c>
      <c r="G28" s="63">
        <f t="shared" si="6"/>
        <v>24738.000701776211</v>
      </c>
      <c r="H28" s="62">
        <f t="shared" si="8"/>
        <v>3.1401056482549761E-2</v>
      </c>
      <c r="I28" s="54">
        <f>IF(AND(F28&gt;='Inputs &amp; Outputs'!B$13,F28&lt;'Inputs &amp; Outputs'!B$13+'Inputs &amp; Outputs'!B$19),1,0)</f>
        <v>1</v>
      </c>
      <c r="J28" s="55">
        <f>I28*'Inputs &amp; Outputs'!B$16*'Benefit Calculations'!G28*('Benefit Calculations'!C$4-'Benefit Calculations'!C$5)</f>
        <v>102.67047145639442</v>
      </c>
      <c r="K28" s="71">
        <f t="shared" si="3"/>
        <v>2.942547771859132E-2</v>
      </c>
      <c r="L28" s="56">
        <f>K28*'Assumed Values'!$C$8</f>
        <v>220.92648671118363</v>
      </c>
      <c r="M28" s="57">
        <f t="shared" si="0"/>
        <v>43.55491011227253</v>
      </c>
      <c r="N28" s="55">
        <f>I28*'Inputs &amp; Outputs'!B$16*'Benefit Calculations'!G28*('Benefit Calculations'!D$4-'Benefit Calculations'!D$5)</f>
        <v>-192.8839202867955</v>
      </c>
      <c r="O28" s="71">
        <f t="shared" si="4"/>
        <v>-5.5280758120256568E-2</v>
      </c>
      <c r="P28" s="56">
        <f>ABS(O28*'Assumed Values'!$C$7)</f>
        <v>105.30984421908876</v>
      </c>
      <c r="Q28" s="57">
        <f t="shared" si="1"/>
        <v>20.761479835127641</v>
      </c>
      <c r="T28" s="68">
        <f t="shared" si="5"/>
        <v>2.6694322578662551E-2</v>
      </c>
      <c r="U28" s="69">
        <f>T28*'Assumed Values'!$D$8</f>
        <v>0</v>
      </c>
    </row>
    <row r="29" spans="3:21">
      <c r="F29" s="54">
        <f t="shared" si="2"/>
        <v>2043</v>
      </c>
      <c r="G29" s="63">
        <f t="shared" si="6"/>
        <v>25514.800059078043</v>
      </c>
      <c r="H29" s="62">
        <f t="shared" si="8"/>
        <v>3.1401056482549761E-2</v>
      </c>
      <c r="I29" s="54">
        <f>IF(AND(F29&gt;='Inputs &amp; Outputs'!B$13,F29&lt;'Inputs &amp; Outputs'!B$13+'Inputs &amp; Outputs'!B$19),1,0)</f>
        <v>1</v>
      </c>
      <c r="J29" s="55">
        <f>I29*'Inputs &amp; Outputs'!B$16*'Benefit Calculations'!G29*('Benefit Calculations'!C$4-'Benefit Calculations'!C$5)</f>
        <v>105.89443272968667</v>
      </c>
      <c r="K29" s="71">
        <f t="shared" si="3"/>
        <v>3.0349468806458814E-2</v>
      </c>
      <c r="L29" s="56">
        <f>K29*'Assumed Values'!$C$8</f>
        <v>227.86381179889278</v>
      </c>
      <c r="M29" s="57">
        <f t="shared" si="0"/>
        <v>41.983719911028388</v>
      </c>
      <c r="N29" s="55">
        <f>I29*'Inputs &amp; Outputs'!B$16*'Benefit Calculations'!G29*('Benefit Calculations'!D$4-'Benefit Calculations'!D$5)</f>
        <v>-198.94067916229679</v>
      </c>
      <c r="O29" s="71">
        <f t="shared" si="4"/>
        <v>-5.7016632328388911E-2</v>
      </c>
      <c r="P29" s="56">
        <f>ABS(O29*'Assumed Values'!$C$7)</f>
        <v>108.61668458558087</v>
      </c>
      <c r="Q29" s="57">
        <f t="shared" si="1"/>
        <v>20.012534800085792</v>
      </c>
      <c r="T29" s="68">
        <f t="shared" si="5"/>
        <v>2.7532552509718533E-2</v>
      </c>
      <c r="U29" s="69">
        <f>T29*'Assumed Values'!$D$8</f>
        <v>0</v>
      </c>
    </row>
    <row r="30" spans="3:21">
      <c r="F30" s="54">
        <f t="shared" si="2"/>
        <v>2044</v>
      </c>
      <c r="G30" s="63">
        <f t="shared" si="6"/>
        <v>26315.991736874115</v>
      </c>
      <c r="H30" s="62">
        <f t="shared" si="8"/>
        <v>3.1401056482549761E-2</v>
      </c>
      <c r="I30" s="54">
        <f>IF(AND(F30&gt;='Inputs &amp; Outputs'!B$13,F30&lt;'Inputs &amp; Outputs'!B$13+'Inputs &amp; Outputs'!B$19),1,0)</f>
        <v>1</v>
      </c>
      <c r="J30" s="55">
        <f>I30*'Inputs &amp; Outputs'!B$16*'Benefit Calculations'!G30*('Benefit Calculations'!C$4-'Benefit Calculations'!C$5)</f>
        <v>109.21962979301914</v>
      </c>
      <c r="K30" s="71">
        <f t="shared" si="3"/>
        <v>3.1302474190665813E-2</v>
      </c>
      <c r="L30" s="56">
        <f>K30*'Assumed Values'!$C$8</f>
        <v>235.01897622351893</v>
      </c>
      <c r="M30" s="57">
        <f t="shared" si="0"/>
        <v>40.469208477852476</v>
      </c>
      <c r="N30" s="55">
        <f>I30*'Inputs &amp; Outputs'!B$16*'Benefit Calculations'!G30*('Benefit Calculations'!D$4-'Benefit Calculations'!D$5)</f>
        <v>-205.18762666534889</v>
      </c>
      <c r="O30" s="71">
        <f t="shared" si="4"/>
        <v>-5.8807014820577423E-2</v>
      </c>
      <c r="P30" s="56">
        <f>ABS(O30*'Assumed Values'!$C$7)</f>
        <v>112.02736323319999</v>
      </c>
      <c r="Q30" s="57">
        <f t="shared" si="1"/>
        <v>19.290607042712413</v>
      </c>
      <c r="T30" s="68">
        <f t="shared" si="5"/>
        <v>2.8397103746184978E-2</v>
      </c>
      <c r="U30" s="69">
        <f>T30*'Assumed Values'!$D$8</f>
        <v>0</v>
      </c>
    </row>
    <row r="31" spans="3:21">
      <c r="F31" s="54">
        <f t="shared" si="2"/>
        <v>2045</v>
      </c>
      <c r="G31" s="63">
        <f>'Inputs &amp; Outputs'!$B$24</f>
        <v>31680</v>
      </c>
      <c r="H31" s="62">
        <f t="shared" si="8"/>
        <v>3.1401056482549761E-2</v>
      </c>
      <c r="I31" s="54">
        <f>IF(AND(F31&gt;='Inputs &amp; Outputs'!B$13,F31&lt;'Inputs &amp; Outputs'!B$13+'Inputs &amp; Outputs'!B$19),1,0)</f>
        <v>1</v>
      </c>
      <c r="J31" s="55">
        <f>I31*'Inputs &amp; Outputs'!B$16*'Benefit Calculations'!G31*('Benefit Calculations'!C$4-'Benefit Calculations'!C$5)</f>
        <v>131.4819485596116</v>
      </c>
      <c r="K31" s="71">
        <f t="shared" si="3"/>
        <v>3.7682880899022705E-2</v>
      </c>
      <c r="L31" s="56">
        <f>K31*'Assumed Values'!$C$8</f>
        <v>282.9230697898625</v>
      </c>
      <c r="M31" s="57">
        <f t="shared" si="0"/>
        <v>45.530913539042139</v>
      </c>
      <c r="N31" s="55">
        <f>I31*'Inputs &amp; Outputs'!B$16*'Benefit Calculations'!G31*('Benefit Calculations'!D$4-'Benefit Calculations'!D$5)</f>
        <v>-247.01117395663013</v>
      </c>
      <c r="O31" s="71">
        <f t="shared" si="4"/>
        <v>-7.0793692601196487E-2</v>
      </c>
      <c r="P31" s="56">
        <f>ABS(O31*'Assumed Values'!$C$7)</f>
        <v>134.86198440527932</v>
      </c>
      <c r="Q31" s="57">
        <f t="shared" si="1"/>
        <v>21.703388685203784</v>
      </c>
      <c r="T31" s="68">
        <f t="shared" si="5"/>
        <v>3.4185306625499012E-2</v>
      </c>
      <c r="U31" s="69">
        <f>T31*'Assumed Values'!$D$8</f>
        <v>0</v>
      </c>
    </row>
    <row r="32" spans="3:21">
      <c r="F32" s="54">
        <f t="shared" si="2"/>
        <v>2046</v>
      </c>
      <c r="G32" s="63">
        <f t="shared" si="6"/>
        <v>32674.785469367176</v>
      </c>
      <c r="H32" s="62">
        <f t="shared" si="8"/>
        <v>3.1401056482549761E-2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33700.808253445968</v>
      </c>
      <c r="H33" s="62">
        <f t="shared" si="8"/>
        <v>3.1401056482549761E-2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34759.049236920007</v>
      </c>
      <c r="H34" s="62">
        <f t="shared" si="8"/>
        <v>3.1401056482549761E-2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35850.520105288262</v>
      </c>
      <c r="H35" s="62">
        <f t="shared" si="8"/>
        <v>3.1401056482549761E-2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36976.264312043204</v>
      </c>
      <c r="H36" s="62">
        <f t="shared" si="8"/>
        <v>3.1401056482549761E-2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1725.2151647197024</v>
      </c>
      <c r="K37" s="55">
        <f t="shared" ref="K37:Q37" si="9">SUM(K4:K36)</f>
        <v>0.4944486926876166</v>
      </c>
      <c r="L37" s="58">
        <f t="shared" si="9"/>
        <v>3712.3207846986243</v>
      </c>
      <c r="M37" s="59">
        <f t="shared" si="9"/>
        <v>1137.5801486412879</v>
      </c>
      <c r="N37" s="55">
        <f t="shared" si="9"/>
        <v>-3241.1097328085843</v>
      </c>
      <c r="O37" s="55">
        <f t="shared" si="9"/>
        <v>-0.92890585650786617</v>
      </c>
      <c r="P37" s="55">
        <f t="shared" si="9"/>
        <v>1769.565656647485</v>
      </c>
      <c r="Q37" s="59">
        <f t="shared" si="9"/>
        <v>542.25453010871354</v>
      </c>
      <c r="T37" s="68">
        <f>SUM(T4:T36)</f>
        <v>0.44855594282712269</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5F0A80-1B9E-4FD7-9DC7-F999C736AFED}"/>
</file>

<file path=customXml/itemProps2.xml><?xml version="1.0" encoding="utf-8"?>
<ds:datastoreItem xmlns:ds="http://schemas.openxmlformats.org/officeDocument/2006/customXml" ds:itemID="{12B9DE57-D14F-4001-9D34-94EF5E1CC863}"/>
</file>

<file path=customXml/itemProps3.xml><?xml version="1.0" encoding="utf-8"?>
<ds:datastoreItem xmlns:ds="http://schemas.openxmlformats.org/officeDocument/2006/customXml" ds:itemID="{03B78514-6CF9-4A7F-9FF0-C49F8DB38CC2}"/>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2018-10-30T16:49:17Z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