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taylo1\Desktop\CallForProjects\SH146\"/>
    </mc:Choice>
  </mc:AlternateContent>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52511"/>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<sst xmlns="http://schemas.openxmlformats.org/spreadsheetml/2006/main" count="262" uniqueCount="130">
  <si>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</si>
  <si>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</si>
  <si>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</si>
  <si>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</si>
  <si>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</si>
  <si>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</si>
  <si>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</si>
  <si>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</si>
  <si>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</si>
  <si>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</si>
  <si>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</si>
  <si>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</si>
  <si>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</si>
  <si>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</si>
  <si>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</si>
  <si>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</si>
  <si>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</si>
  <si>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</si>
  <si>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</si>
  <si>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</si>
  <si>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</si>
  <si>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</si>
  <si>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</si>
  <si>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</si>
  <si>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</si>
  <si>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</si>
  <si>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</si>
  <si>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</si>
  <si>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</si>
  <si>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</si>
  <si>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</si>
  <si>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</si>
  <si>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</si>
  <si>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</si>
  <si>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</si>
  <si>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</si>
  <si>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</si>
  <si>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</si>
  <si>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</si>
  <si>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</si>
  <si>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</si>
  <si>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</si>
  <si>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</si>
  <si>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</si>
  <si>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</si>
  <si>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</si>
  <si>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</si>
  <si>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</si>
  <si>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</si>
  <si>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</si>
  <si>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</si>
  <si>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</si>
  <si>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</si>
  <si>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</si>
  <si>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</si>
  <si>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</si>
  <si>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</si>
  <si>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</si>
  <si>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</si>
  <si>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</si>
  <si>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</si>
  <si>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</si>
  <si>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</si>
  <si>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</si>
  <si>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</si>
  <si>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</si>
  <si>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</si>
  <si>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</si>
  <si>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</si>
  <si>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</si>
  <si>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</si>
  <si>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</si>
  <si>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</si>
  <si>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</si>
  <si>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</si>
  <si>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</si>
  <si>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</si>
  <si>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</si>
  <si>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</si>
  <si>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</si>
  <si>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</si>
  <si>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</si>
  <si>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</si>
  <si>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</si>
  <si>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</si>
  <si>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</si>
  <si>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</si>
  <si>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</si>
  <si>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</si>
  <si>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</si>
  <si>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</si>
  <si>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</si>
  <si>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</si>
  <si>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</si>
  <si>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</si>
  <si>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</si>
  <si>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</si>
  <si>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</si>
  <si>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</si>
  <si>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</si>
  <si>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</si>
  <si>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</si>
  <si>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</si>
  <si>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</si>
  <si>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</si>
  <si>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</si>
  <si>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</si>
  <si>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</si>
  <si>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</si>
  <si>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</si>
  <si>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</si>
  <si>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</si>
  <si>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</si>
  <si>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</si>
  <si>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</si>
  <si>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</si>
  <si>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</si>
  <si>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</si>
  <si>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</si>
  <si>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</si>
  <si>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</si>
  <si>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</si>
  <si>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</si>
  <si>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</si>
  <si>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</si>
  <si>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</si>
  <si>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</si>
  <si>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</si>
  <si>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</si>
  <si>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Installation of ITS and Traffic Signal Integration SH 146</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</si>
</sst>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xmlns=""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I40"/>
  <sheetViews>
    <sheetView tabSelected="1" zoomScaleNormal="100" workbookViewId="0">
      <selection activeCell="E17" sqref="E17"/>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v>286</v>
      </c>
      <c r="D7" s="98"/>
      <c r="E7" s="99" t="s">
        <v>127</v>
      </c>
    </row>
    <row r="8" spans="1:5" x14ac:dyDescent="0.25">
      <c r="A8" s="6" t="s">
        <v>52</v>
      </c>
      <c r="B8" s="6"/>
      <c r="D8" s="103"/>
      <c r="E8" s="99" t="s">
        <v>92</v>
      </c>
    </row>
    <row r="9" spans="1:5" x14ac:dyDescent="0.25">
      <c r="A9" s="6" t="s">
        <v>64</v>
      </c>
      <c r="B9" s="104" t="s">
        <v>70</v>
      </c>
      <c r="D9" s="105"/>
      <c r="E9" s="99" t="s">
        <v>93</v>
      </c>
    </row>
    <row r="11" spans="1:5" x14ac:dyDescent="0.25">
      <c r="A11" s="63"/>
      <c r="B11" s="63"/>
    </row>
    <row r="12" spans="1:5" x14ac:dyDescent="0.25">
      <c r="A12" s="102" t="s">
        <v>85</v>
      </c>
      <c r="B12" s="63"/>
    </row>
    <row r="13" spans="1:5" x14ac:dyDescent="0.25">
      <c r="A13" s="6" t="s">
        <v>56</v>
      </c>
      <c r="B13" s="45">
        <v>2027</v>
      </c>
    </row>
    <row r="14" spans="1:5" x14ac:dyDescent="0.25">
      <c r="A14" s="6" t="s">
        <v>86</v>
      </c>
      <c r="B14" s="6" t="s">
        <v>123</v>
      </c>
    </row>
    <row r="15" spans="1:5" x14ac:dyDescent="0.25">
      <c r="A15" s="106" t="s">
        <v>87</v>
      </c>
      <c r="B15" s="57" t="s">
        <v>76</v>
      </c>
    </row>
    <row r="16" spans="1:5" x14ac:dyDescent="0.25">
      <c r="A16" s="106" t="s">
        <v>88</v>
      </c>
      <c r="B16" s="57">
        <v>15</v>
      </c>
    </row>
    <row r="17" spans="1:3" x14ac:dyDescent="0.25">
      <c r="A17" s="107" t="s">
        <v>95</v>
      </c>
      <c r="B17" s="57">
        <v>35</v>
      </c>
    </row>
    <row r="18" spans="1:3" x14ac:dyDescent="0.25">
      <c r="A18" s="107" t="s">
        <v>96</v>
      </c>
      <c r="B18" s="57">
        <v>41</v>
      </c>
    </row>
    <row r="19" spans="1:3" x14ac:dyDescent="0.25">
      <c r="A19" s="96" t="s">
        <v>97</v>
      </c>
      <c r="B19" s="97">
        <f>VLOOKUP(B14,'Service Life'!C6:D8,2,FALSE)</f>
        <v>12</v>
      </c>
    </row>
    <row r="21" spans="1:3" x14ac:dyDescent="0.25">
      <c r="A21" s="102" t="s">
        <v>89</v>
      </c>
    </row>
    <row r="22" spans="1:3" ht="20.25" customHeight="1" x14ac:dyDescent="0.25">
      <c r="A22" s="107" t="s">
        <v>90</v>
      </c>
      <c r="B22" s="119">
        <v>27822</v>
      </c>
    </row>
    <row r="23" spans="1:3" ht="30" x14ac:dyDescent="0.25">
      <c r="A23" s="118" t="s">
        <v>101</v>
      </c>
      <c r="B23" s="120">
        <v>37887</v>
      </c>
    </row>
    <row r="24" spans="1:3" ht="30" x14ac:dyDescent="0.25">
      <c r="A24" s="118" t="s">
        <v>102</v>
      </c>
      <c r="B24" s="120">
        <v>44436</v>
      </c>
    </row>
    <row r="27" spans="1:3" ht="18.75" x14ac:dyDescent="0.3">
      <c r="A27" s="100" t="s">
        <v>55</v>
      </c>
      <c r="B27" s="101"/>
    </row>
    <row r="29" spans="1:3" x14ac:dyDescent="0.25">
      <c r="A29" s="108" t="s">
        <v>53</v>
      </c>
    </row>
    <row r="30" spans="1:3" x14ac:dyDescent="0.25">
      <c r="A30" s="105" t="s">
        <v>112</v>
      </c>
      <c r="B30" s="114">
        <f>'Benefit Calculations'!M37</f>
        <v>5793.8953989637384</v>
      </c>
    </row>
    <row r="31" spans="1:3" x14ac:dyDescent="0.25">
      <c r="A31" s="105" t="s">
        <v>113</v>
      </c>
      <c r="B31" s="114">
        <f>'Benefit Calculations'!Q37</f>
        <v>1627.0015813103141</v>
      </c>
      <c r="C31" s="109"/>
    </row>
    <row r="32" spans="1:3" x14ac:dyDescent="0.25">
      <c r="A32" s="110"/>
      <c r="B32" s="111"/>
      <c r="C32" s="109"/>
    </row>
    <row r="33" spans="1:9" x14ac:dyDescent="0.25">
      <c r="A33" s="108" t="s">
        <v>94</v>
      </c>
      <c r="B33" s="111"/>
      <c r="C33" s="109"/>
    </row>
    <row r="34" spans="1:9" x14ac:dyDescent="0.25">
      <c r="A34" s="105" t="s">
        <v>114</v>
      </c>
      <c r="B34" s="114">
        <f>$B$30+$B$31</f>
        <v>7420.8969802740521</v>
      </c>
      <c r="C34" s="109"/>
    </row>
    <row r="35" spans="1:9" x14ac:dyDescent="0.25">
      <c r="I35" s="112"/>
    </row>
    <row r="36" spans="1:9" x14ac:dyDescent="0.25">
      <c r="A36" s="108" t="s">
        <v>107</v>
      </c>
    </row>
    <row r="37" spans="1:9" x14ac:dyDescent="0.25">
      <c r="A37" s="105" t="s">
        <v>116</v>
      </c>
      <c r="B37" s="115">
        <f>'Benefit Calculations'!K37</f>
        <v>2.0134576569263709</v>
      </c>
    </row>
    <row r="38" spans="1:9" x14ac:dyDescent="0.25">
      <c r="A38" s="105" t="s">
        <v>117</v>
      </c>
      <c r="B38" s="115">
        <f>'Benefit Calculations'!O37</f>
        <v>2.2283792688223247</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'Emission Factors - VOC'!$C$2:$J$2</xm:f>
          </x14:formula1>
          <xm:sqref>B9</xm:sqref>
        </x14:dataValidation>
        <x14:dataValidation type="list" operator="lessThanOrEqual" allowBlank="1" showInputMessage="1" showErrorMessage="1" error="Volume Must Be Less Than Stated Capacity">
          <x14:formula1>
            <xm:f>'Emission Factors - NOx'!$L$4:$L$6</xm:f>
          </x14:formula1>
          <xm:sqref>B15</xm:sqref>
        </x14:dataValidation>
        <x14:dataValidation type="list" allowBlank="1" showInputMessage="1" showErrorMessage="1">
          <x14:formula1>
            <xm:f>'Service Life'!$C$6:$C$8</xm:f>
          </x14:formula1>
          <xm:sqref>B14</xm:sqref>
        </x14:dataValidation>
        <x14:dataValidation type="list" allowBlank="1" showInputMessage="1" showErrorMessage="1">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6.2381498515599897E-2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1.3556400313999999E-2</v>
      </c>
      <c r="F4" s="70">
        <v>2018</v>
      </c>
      <c r="G4" s="80">
        <f>'Inputs &amp; Outputs'!B22</f>
        <v>27822</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6.13996982574E-2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1.2469800189099999E-2</v>
      </c>
      <c r="F5" s="70">
        <f t="shared" ref="F5:F36" si="2">F4+1</f>
        <v>2019</v>
      </c>
      <c r="G5" s="80">
        <f>G4+G4*H5</f>
        <v>29076.742908766126</v>
      </c>
      <c r="H5" s="79">
        <f>$C$9</f>
        <v>4.5098947191651417E-2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30388.073401713795</v>
      </c>
      <c r="H6" s="79">
        <f t="shared" ref="H6:H11" si="7">$C$9</f>
        <v>4.5098947191651417E-2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31758.543519313713</v>
      </c>
      <c r="H7" s="79">
        <f t="shared" si="7"/>
        <v>4.5098947191651417E-2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33190.820396375006</v>
      </c>
      <c r="H8" s="79">
        <f t="shared" si="7"/>
        <v>4.5098947191651417E-2</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4.5098947191651417E-2</v>
      </c>
      <c r="F9" s="70">
        <f t="shared" si="2"/>
        <v>2023</v>
      </c>
      <c r="G9" s="80">
        <f t="shared" si="6"/>
        <v>34687.691452678708</v>
      </c>
      <c r="H9" s="79">
        <f t="shared" si="7"/>
        <v>4.5098947191651417E-2</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6.3980569367954043E-3</v>
      </c>
      <c r="F10" s="70">
        <f t="shared" si="2"/>
        <v>2024</v>
      </c>
      <c r="G10" s="80">
        <f t="shared" si="6"/>
        <v>36252.069817703363</v>
      </c>
      <c r="H10" s="79">
        <f t="shared" si="7"/>
        <v>4.5098947191651417E-2</v>
      </c>
      <c r="I10" s="70">
        <f>IF(AND(F10&gt;='Inputs &amp; Outputs'!B$13,F10&lt;'Inputs &amp; Outputs'!B$13+'Inputs &amp; Outputs'!B$19),1,0)</f>
        <v>0</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1.7492826350598456E-2</v>
      </c>
      <c r="F11" s="70">
        <f t="shared" si="2"/>
        <v>2025</v>
      </c>
      <c r="G11" s="80">
        <f>'Inputs &amp; Outputs'!$B$23</f>
        <v>37887</v>
      </c>
      <c r="H11" s="79">
        <f t="shared" si="7"/>
        <v>4.5098947191651417E-2</v>
      </c>
      <c r="I11" s="70">
        <f>IF(AND(F11&gt;='Inputs &amp; Outputs'!B$13,F11&lt;'Inputs &amp; Outputs'!B$13+'Inputs &amp; Outputs'!B$19),1,0)</f>
        <v>0</v>
      </c>
      <c r="J11" s="71">
        <f>I11*'Inputs &amp; Outputs'!B$16*'Benefit Calculations'!G11*('Benefit Calculations'!C$4-'Benefit Calculations'!C$5)</f>
        <v>0</v>
      </c>
      <c r="K11" s="89">
        <f t="shared" si="3"/>
        <v>0</v>
      </c>
      <c r="L11" s="72">
        <f>K11*'Assumed Values'!$C$8</f>
        <v>0</v>
      </c>
      <c r="M11" s="73">
        <f t="shared" si="0"/>
        <v>0</v>
      </c>
      <c r="N11" s="88">
        <f>I11*'Inputs &amp; Outputs'!B$16*'Benefit Calculations'!G11*('Benefit Calculations'!D$4-'Benefit Calculations'!D$5)</f>
        <v>0</v>
      </c>
      <c r="O11" s="89">
        <f t="shared" si="4"/>
        <v>0</v>
      </c>
      <c r="P11" s="72">
        <f>ABS(O11*'Assumed Values'!$C$7)</f>
        <v>0</v>
      </c>
      <c r="Q11" s="73">
        <f t="shared" si="1"/>
        <v>0</v>
      </c>
      <c r="T11" s="85">
        <f t="shared" si="5"/>
        <v>0</v>
      </c>
      <c r="U11" s="86">
        <f>T11*'Assumed Values'!$D$8</f>
        <v>0</v>
      </c>
    </row>
    <row r="12" spans="2:21" x14ac:dyDescent="0.25">
      <c r="B12" s="27"/>
      <c r="C12" s="68"/>
      <c r="F12" s="70">
        <f t="shared" si="2"/>
        <v>2026</v>
      </c>
      <c r="G12" s="80">
        <f t="shared" si="6"/>
        <v>38129.403183164366</v>
      </c>
      <c r="H12" s="79">
        <f>$C$10</f>
        <v>6.3980569367954043E-3</v>
      </c>
      <c r="I12" s="70">
        <f>IF(AND(F12&gt;='Inputs &amp; Outputs'!B$13,F12&lt;'Inputs &amp; Outputs'!B$13+'Inputs &amp; Outputs'!B$19),1,0)</f>
        <v>0</v>
      </c>
      <c r="J12" s="71">
        <f>I12*'Inputs &amp; Outputs'!B$16*'Benefit Calculations'!G12*('Benefit Calculations'!C$4-'Benefit Calculations'!C$5)</f>
        <v>0</v>
      </c>
      <c r="K12" s="89">
        <f t="shared" si="3"/>
        <v>0</v>
      </c>
      <c r="L12" s="72">
        <f>K12*'Assumed Values'!$C$8</f>
        <v>0</v>
      </c>
      <c r="M12" s="73">
        <f t="shared" si="0"/>
        <v>0</v>
      </c>
      <c r="N12" s="88">
        <f>I12*'Inputs &amp; Outputs'!B$16*'Benefit Calculations'!G12*('Benefit Calculations'!D$4-'Benefit Calculations'!D$5)</f>
        <v>0</v>
      </c>
      <c r="O12" s="89">
        <f t="shared" si="4"/>
        <v>0</v>
      </c>
      <c r="P12" s="72">
        <f>ABS(O12*'Assumed Values'!$C$7)</f>
        <v>0</v>
      </c>
      <c r="Q12" s="73">
        <f t="shared" si="1"/>
        <v>0</v>
      </c>
      <c r="T12" s="85">
        <f t="shared" si="5"/>
        <v>0</v>
      </c>
      <c r="U12" s="86">
        <f>T12*'Assumed Values'!$D$8</f>
        <v>0</v>
      </c>
    </row>
    <row r="13" spans="2:21" x14ac:dyDescent="0.25">
      <c r="B13" s="27"/>
      <c r="C13" s="68"/>
      <c r="F13" s="70">
        <f t="shared" si="2"/>
        <v>2027</v>
      </c>
      <c r="G13" s="80">
        <f t="shared" si="6"/>
        <v>38373.357275696282</v>
      </c>
      <c r="H13" s="79">
        <f t="shared" ref="H13:H36" si="8">$C$10</f>
        <v>6.3980569367954043E-3</v>
      </c>
      <c r="I13" s="70">
        <f>IF(AND(F13&gt;='Inputs &amp; Outputs'!B$13,F13&lt;'Inputs &amp; Outputs'!B$13+'Inputs &amp; Outputs'!B$19),1,0)</f>
        <v>1</v>
      </c>
      <c r="J13" s="71">
        <f>I13*'Inputs &amp; Outputs'!B$16*'Benefit Calculations'!G13*('Benefit Calculations'!C$4-'Benefit Calculations'!C$5)</f>
        <v>565.12458121913255</v>
      </c>
      <c r="K13" s="89">
        <f t="shared" si="3"/>
        <v>0.16196536878623793</v>
      </c>
      <c r="L13" s="72">
        <f>K13*'Assumed Values'!$C$8</f>
        <v>1216.0359888470743</v>
      </c>
      <c r="M13" s="73">
        <f t="shared" si="0"/>
        <v>661.44300653060441</v>
      </c>
      <c r="N13" s="88">
        <f>I13*'Inputs &amp; Outputs'!B$16*'Benefit Calculations'!G13*('Benefit Calculations'!D$4-'Benefit Calculations'!D$5)</f>
        <v>625.44742212905874</v>
      </c>
      <c r="O13" s="89">
        <f t="shared" si="4"/>
        <v>0.17925396584767289</v>
      </c>
      <c r="P13" s="72">
        <f>ABS(O13*'Assumed Values'!$C$7)</f>
        <v>341.47880493981688</v>
      </c>
      <c r="Q13" s="73">
        <f t="shared" si="1"/>
        <v>185.74184438407684</v>
      </c>
      <c r="T13" s="85">
        <f t="shared" si="5"/>
        <v>0.14693239111697448</v>
      </c>
      <c r="U13" s="86">
        <f>T13*'Assumed Values'!$D$8</f>
        <v>0</v>
      </c>
    </row>
    <row r="14" spans="2:21" x14ac:dyDescent="0.25">
      <c r="B14" s="27"/>
      <c r="C14" s="68"/>
      <c r="F14" s="70">
        <f t="shared" si="2"/>
        <v>2028</v>
      </c>
      <c r="G14" s="80">
        <f t="shared" si="6"/>
        <v>38618.872200402177</v>
      </c>
      <c r="H14" s="79">
        <f t="shared" si="8"/>
        <v>6.3980569367954043E-3</v>
      </c>
      <c r="I14" s="70">
        <f>IF(AND(F14&gt;='Inputs &amp; Outputs'!B$13,F14&lt;'Inputs &amp; Outputs'!B$13+'Inputs &amp; Outputs'!B$19),1,0)</f>
        <v>1</v>
      </c>
      <c r="J14" s="71">
        <f>I14*'Inputs &amp; Outputs'!B$16*'Benefit Calculations'!G14*('Benefit Calculations'!C$4-'Benefit Calculations'!C$5)</f>
        <v>568.74028046615513</v>
      </c>
      <c r="K14" s="89">
        <f t="shared" si="3"/>
        <v>0.16300163243752133</v>
      </c>
      <c r="L14" s="72">
        <f>K14*'Assumed Values'!$C$8</f>
        <v>1223.8162563409101</v>
      </c>
      <c r="M14" s="73">
        <f t="shared" si="0"/>
        <v>622.12612761386197</v>
      </c>
      <c r="N14" s="88">
        <f>I14*'Inputs &amp; Outputs'!B$16*'Benefit Calculations'!G14*('Benefit Calculations'!D$4-'Benefit Calculations'!D$5)</f>
        <v>629.44907034681216</v>
      </c>
      <c r="O14" s="89">
        <f t="shared" si="4"/>
        <v>0.18040084292731262</v>
      </c>
      <c r="P14" s="72">
        <f>ABS(O14*'Assumed Values'!$C$7)</f>
        <v>343.66360577653052</v>
      </c>
      <c r="Q14" s="73">
        <f t="shared" si="1"/>
        <v>174.701150728964</v>
      </c>
      <c r="T14" s="85">
        <f t="shared" si="5"/>
        <v>0.14787247292120034</v>
      </c>
      <c r="U14" s="86">
        <f>T14*'Assumed Values'!$D$8</f>
        <v>0</v>
      </c>
    </row>
    <row r="15" spans="2:21" x14ac:dyDescent="0.25">
      <c r="B15" s="27"/>
      <c r="C15" s="69"/>
      <c r="F15" s="70">
        <f t="shared" si="2"/>
        <v>2029</v>
      </c>
      <c r="G15" s="80">
        <f t="shared" si="6"/>
        <v>38865.957943575173</v>
      </c>
      <c r="H15" s="79">
        <f t="shared" si="8"/>
        <v>6.3980569367954043E-3</v>
      </c>
      <c r="I15" s="70">
        <f>IF(AND(F15&gt;='Inputs &amp; Outputs'!B$13,F15&lt;'Inputs &amp; Outputs'!B$13+'Inputs &amp; Outputs'!B$19),1,0)</f>
        <v>1</v>
      </c>
      <c r="J15" s="71">
        <f>I15*'Inputs &amp; Outputs'!B$16*'Benefit Calculations'!G15*('Benefit Calculations'!C$4-'Benefit Calculations'!C$5)</f>
        <v>572.37911316282657</v>
      </c>
      <c r="K15" s="89">
        <f t="shared" si="3"/>
        <v>0.16404452616264714</v>
      </c>
      <c r="L15" s="72">
        <f>K15*'Assumed Values'!$C$8</f>
        <v>1231.6463024291547</v>
      </c>
      <c r="M15" s="73">
        <f t="shared" si="0"/>
        <v>585.14628598149841</v>
      </c>
      <c r="N15" s="88">
        <f>I15*'Inputs &amp; Outputs'!B$16*'Benefit Calculations'!G15*('Benefit Calculations'!D$4-'Benefit Calculations'!D$5)</f>
        <v>633.47632133770401</v>
      </c>
      <c r="O15" s="89">
        <f t="shared" si="4"/>
        <v>0.18155505779180742</v>
      </c>
      <c r="P15" s="72">
        <f>ABS(O15*'Assumed Values'!$C$7)</f>
        <v>345.86238509339313</v>
      </c>
      <c r="Q15" s="73">
        <f t="shared" si="1"/>
        <v>164.31672769930051</v>
      </c>
      <c r="T15" s="85">
        <f t="shared" si="5"/>
        <v>0.1488185694223349</v>
      </c>
      <c r="U15" s="86">
        <f>T15*'Assumed Values'!$D$8</f>
        <v>0</v>
      </c>
    </row>
    <row r="16" spans="2:21" x14ac:dyDescent="0.25">
      <c r="B16" s="27"/>
      <c r="C16" s="69"/>
      <c r="F16" s="70">
        <f t="shared" si="2"/>
        <v>2030</v>
      </c>
      <c r="G16" s="80">
        <f t="shared" si="6"/>
        <v>39114.624555401264</v>
      </c>
      <c r="H16" s="79">
        <f t="shared" si="8"/>
        <v>6.3980569367954043E-3</v>
      </c>
      <c r="I16" s="70">
        <f>IF(AND(F16&gt;='Inputs &amp; Outputs'!B$13,F16&lt;'Inputs &amp; Outputs'!B$13+'Inputs &amp; Outputs'!B$19),1,0)</f>
        <v>1</v>
      </c>
      <c r="J16" s="71">
        <f>I16*'Inputs &amp; Outputs'!B$16*'Benefit Calculations'!G16*('Benefit Calculations'!C$4-'Benefit Calculations'!C$5)</f>
        <v>576.04122731827488</v>
      </c>
      <c r="K16" s="89">
        <f t="shared" si="3"/>
        <v>0.16509409238120543</v>
      </c>
      <c r="L16" s="72">
        <f>K16*'Assumed Values'!$C$8</f>
        <v>1239.5264455980903</v>
      </c>
      <c r="M16" s="73">
        <f t="shared" si="0"/>
        <v>550.36456564071273</v>
      </c>
      <c r="N16" s="88">
        <f>I16*'Inputs &amp; Outputs'!B$16*'Benefit Calculations'!G16*('Benefit Calculations'!D$4-'Benefit Calculations'!D$5)</f>
        <v>637.52933890973441</v>
      </c>
      <c r="O16" s="89">
        <f t="shared" si="4"/>
        <v>0.18271665738872261</v>
      </c>
      <c r="P16" s="72">
        <f>ABS(O16*'Assumed Values'!$C$7)</f>
        <v>348.07523232551659</v>
      </c>
      <c r="Q16" s="73">
        <f t="shared" si="1"/>
        <v>154.54956586802675</v>
      </c>
      <c r="T16" s="85">
        <f t="shared" si="5"/>
        <v>0.14977071910275147</v>
      </c>
      <c r="U16" s="86">
        <f>T16*'Assumed Values'!$D$8</f>
        <v>0</v>
      </c>
    </row>
    <row r="17" spans="2:21" x14ac:dyDescent="0.25">
      <c r="B17" s="27"/>
      <c r="C17" s="69"/>
      <c r="F17" s="70">
        <f t="shared" si="2"/>
        <v>2031</v>
      </c>
      <c r="G17" s="80">
        <f t="shared" si="6"/>
        <v>39364.882150368096</v>
      </c>
      <c r="H17" s="79">
        <f t="shared" si="8"/>
        <v>6.3980569367954043E-3</v>
      </c>
      <c r="I17" s="70">
        <f>IF(AND(F17&gt;='Inputs &amp; Outputs'!B$13,F17&lt;'Inputs &amp; Outputs'!B$13+'Inputs &amp; Outputs'!B$19),1,0)</f>
        <v>1</v>
      </c>
      <c r="J17" s="71">
        <f>I17*'Inputs &amp; Outputs'!B$16*'Benefit Calculations'!G17*('Benefit Calculations'!C$4-'Benefit Calculations'!C$5)</f>
        <v>579.72677188859871</v>
      </c>
      <c r="K17" s="89">
        <f t="shared" si="3"/>
        <v>0.16615037378418893</v>
      </c>
      <c r="L17" s="72">
        <f>K17*'Assumed Values'!$C$8</f>
        <v>1247.4570063716906</v>
      </c>
      <c r="M17" s="73">
        <f t="shared" si="0"/>
        <v>517.65030791371657</v>
      </c>
      <c r="N17" s="88">
        <f>I17*'Inputs &amp; Outputs'!B$16*'Benefit Calculations'!G17*('Benefit Calculations'!D$4-'Benefit Calculations'!D$5)</f>
        <v>641.60828791895642</v>
      </c>
      <c r="O17" s="89">
        <f t="shared" si="4"/>
        <v>0.18388568896599661</v>
      </c>
      <c r="P17" s="72">
        <f>ABS(O17*'Assumed Values'!$C$7)</f>
        <v>350.30223748022354</v>
      </c>
      <c r="Q17" s="73">
        <f t="shared" si="1"/>
        <v>145.36297457010036</v>
      </c>
      <c r="T17" s="85">
        <f t="shared" si="5"/>
        <v>0.15072896069103567</v>
      </c>
      <c r="U17" s="86">
        <f>T17*'Assumed Values'!$D$8</f>
        <v>0</v>
      </c>
    </row>
    <row r="18" spans="2:21" x14ac:dyDescent="0.25">
      <c r="F18" s="70">
        <f t="shared" si="2"/>
        <v>2032</v>
      </c>
      <c r="G18" s="80">
        <f t="shared" si="6"/>
        <v>39616.740907676394</v>
      </c>
      <c r="H18" s="79">
        <f t="shared" si="8"/>
        <v>6.3980569367954043E-3</v>
      </c>
      <c r="I18" s="70">
        <f>IF(AND(F18&gt;='Inputs &amp; Outputs'!B$13,F18&lt;'Inputs &amp; Outputs'!B$13+'Inputs &amp; Outputs'!B$19),1,0)</f>
        <v>1</v>
      </c>
      <c r="J18" s="71">
        <f>I18*'Inputs &amp; Outputs'!B$16*'Benefit Calculations'!G18*('Benefit Calculations'!C$4-'Benefit Calculations'!C$5)</f>
        <v>583.43589678292653</v>
      </c>
      <c r="K18" s="89">
        <f t="shared" si="3"/>
        <v>0.16721341333573</v>
      </c>
      <c r="L18" s="72">
        <f>K18*'Assumed Values'!$C$8</f>
        <v>1255.4383073246609</v>
      </c>
      <c r="M18" s="73">
        <f t="shared" si="0"/>
        <v>486.8806206141104</v>
      </c>
      <c r="N18" s="88">
        <f>I18*'Inputs &amp; Outputs'!B$16*'Benefit Calculations'!G18*('Benefit Calculations'!D$4-'Benefit Calculations'!D$5)</f>
        <v>645.71333427618174</v>
      </c>
      <c r="O18" s="89">
        <f t="shared" si="4"/>
        <v>0.1850622000738629</v>
      </c>
      <c r="P18" s="72">
        <f>ABS(O18*'Assumed Values'!$C$7)</f>
        <v>352.5434911407088</v>
      </c>
      <c r="Q18" s="73">
        <f t="shared" si="1"/>
        <v>136.72244407280542</v>
      </c>
      <c r="T18" s="85">
        <f t="shared" si="5"/>
        <v>0.1516933331635609</v>
      </c>
      <c r="U18" s="86">
        <f>T18*'Assumed Values'!$D$8</f>
        <v>0</v>
      </c>
    </row>
    <row r="19" spans="2:21" x14ac:dyDescent="0.25">
      <c r="F19" s="70">
        <f t="shared" si="2"/>
        <v>2033</v>
      </c>
      <c r="G19" s="80">
        <f t="shared" si="6"/>
        <v>39870.211071653983</v>
      </c>
      <c r="H19" s="79">
        <f t="shared" si="8"/>
        <v>6.3980569367954043E-3</v>
      </c>
      <c r="I19" s="70">
        <f>IF(AND(F19&gt;='Inputs &amp; Outputs'!B$13,F19&lt;'Inputs &amp; Outputs'!B$13+'Inputs &amp; Outputs'!B$19),1,0)</f>
        <v>1</v>
      </c>
      <c r="J19" s="71">
        <f>I19*'Inputs &amp; Outputs'!B$16*'Benefit Calculations'!G19*('Benefit Calculations'!C$4-'Benefit Calculations'!C$5)</f>
        <v>587.16875286951404</v>
      </c>
      <c r="K19" s="89">
        <f t="shared" si="3"/>
        <v>0.16828325427484794</v>
      </c>
      <c r="L19" s="72">
        <f>K19*'Assumed Values'!$C$8</f>
        <v>1263.4706730955584</v>
      </c>
      <c r="M19" s="73">
        <f t="shared" si="0"/>
        <v>457.93991639833814</v>
      </c>
      <c r="N19" s="88">
        <f>I19*'Inputs &amp; Outputs'!B$16*'Benefit Calculations'!G19*('Benefit Calculations'!D$4-'Benefit Calculations'!D$5)</f>
        <v>649.84464495372879</v>
      </c>
      <c r="O19" s="89">
        <f t="shared" si="4"/>
        <v>0.1862462385667841</v>
      </c>
      <c r="P19" s="72">
        <f>ABS(O19*'Assumed Values'!$C$7)</f>
        <v>354.79908446972371</v>
      </c>
      <c r="Q19" s="73">
        <f t="shared" si="1"/>
        <v>128.59551593880471</v>
      </c>
      <c r="T19" s="85">
        <f t="shared" si="5"/>
        <v>0.15266387574607362</v>
      </c>
      <c r="U19" s="86">
        <f>T19*'Assumed Values'!$D$8</f>
        <v>0</v>
      </c>
    </row>
    <row r="20" spans="2:21" x14ac:dyDescent="0.25">
      <c r="F20" s="70">
        <f t="shared" si="2"/>
        <v>2034</v>
      </c>
      <c r="G20" s="80">
        <f t="shared" si="6"/>
        <v>40125.302952172475</v>
      </c>
      <c r="H20" s="79">
        <f t="shared" si="8"/>
        <v>6.3980569367954043E-3</v>
      </c>
      <c r="I20" s="70">
        <f>IF(AND(F20&gt;='Inputs &amp; Outputs'!B$13,F20&lt;'Inputs &amp; Outputs'!B$13+'Inputs &amp; Outputs'!B$19),1,0)</f>
        <v>1</v>
      </c>
      <c r="J20" s="71">
        <f>I20*'Inputs &amp; Outputs'!B$16*'Benefit Calculations'!G20*('Benefit Calculations'!C$4-'Benefit Calculations'!C$5)</f>
        <v>590.92549198188033</v>
      </c>
      <c r="K20" s="89">
        <f t="shared" si="3"/>
        <v>0.16935994011720765</v>
      </c>
      <c r="L20" s="72">
        <f>K20*'Assumed Values'!$C$8</f>
        <v>1271.554430399995</v>
      </c>
      <c r="M20" s="73">
        <f t="shared" si="0"/>
        <v>430.71947855802438</v>
      </c>
      <c r="N20" s="88">
        <f>I20*'Inputs &amp; Outputs'!B$16*'Benefit Calculations'!G20*('Benefit Calculations'!D$4-'Benefit Calculations'!D$5)</f>
        <v>654.00238799221438</v>
      </c>
      <c r="O20" s="89">
        <f t="shared" si="4"/>
        <v>0.18743785260539841</v>
      </c>
      <c r="P20" s="72">
        <f>ABS(O20*'Assumed Values'!$C$7)</f>
        <v>357.06910921328398</v>
      </c>
      <c r="Q20" s="73">
        <f t="shared" si="1"/>
        <v>120.95166109495123</v>
      </c>
      <c r="T20" s="85">
        <f t="shared" si="5"/>
        <v>0.15364062791528887</v>
      </c>
      <c r="U20" s="86">
        <f>T20*'Assumed Values'!$D$8</f>
        <v>0</v>
      </c>
    </row>
    <row r="21" spans="2:21" x14ac:dyDescent="0.25">
      <c r="F21" s="70">
        <f t="shared" si="2"/>
        <v>2035</v>
      </c>
      <c r="G21" s="80">
        <f t="shared" si="6"/>
        <v>40382.026925066639</v>
      </c>
      <c r="H21" s="79">
        <f t="shared" si="8"/>
        <v>6.3980569367954043E-3</v>
      </c>
      <c r="I21" s="70">
        <f>IF(AND(F21&gt;='Inputs &amp; Outputs'!B$13,F21&lt;'Inputs &amp; Outputs'!B$13+'Inputs &amp; Outputs'!B$19),1,0)</f>
        <v>1</v>
      </c>
      <c r="J21" s="71">
        <f>I21*'Inputs &amp; Outputs'!B$16*'Benefit Calculations'!G21*('Benefit Calculations'!C$4-'Benefit Calculations'!C$5)</f>
        <v>594.70626692498422</v>
      </c>
      <c r="K21" s="89">
        <f t="shared" si="3"/>
        <v>0.17044351465688976</v>
      </c>
      <c r="L21" s="72">
        <f>K21*'Assumed Values'!$C$8</f>
        <v>1279.6899080439282</v>
      </c>
      <c r="M21" s="73">
        <f t="shared" si="0"/>
        <v>405.11705262207977</v>
      </c>
      <c r="N21" s="88">
        <f>I21*'Inputs &amp; Outputs'!B$16*'Benefit Calculations'!G21*('Benefit Calculations'!D$4-'Benefit Calculations'!D$5)</f>
        <v>658.18673250738868</v>
      </c>
      <c r="O21" s="89">
        <f t="shared" si="4"/>
        <v>0.18863709065847839</v>
      </c>
      <c r="P21" s="72">
        <f>ABS(O21*'Assumed Values'!$C$7)</f>
        <v>359.35365770440131</v>
      </c>
      <c r="Q21" s="73">
        <f t="shared" si="1"/>
        <v>113.76216514881934</v>
      </c>
      <c r="T21" s="85">
        <f t="shared" si="5"/>
        <v>0.1546236294004959</v>
      </c>
      <c r="U21" s="86">
        <f>T21*'Assumed Values'!$D$8</f>
        <v>0</v>
      </c>
    </row>
    <row r="22" spans="2:21" x14ac:dyDescent="0.25">
      <c r="F22" s="70">
        <f t="shared" si="2"/>
        <v>2036</v>
      </c>
      <c r="G22" s="80">
        <f t="shared" si="6"/>
        <v>40640.393432556419</v>
      </c>
      <c r="H22" s="79">
        <f t="shared" si="8"/>
        <v>6.3980569367954043E-3</v>
      </c>
      <c r="I22" s="70">
        <f>IF(AND(F22&gt;='Inputs &amp; Outputs'!B$13,F22&lt;'Inputs &amp; Outputs'!B$13+'Inputs &amp; Outputs'!B$19),1,0)</f>
        <v>1</v>
      </c>
      <c r="J22" s="71">
        <f>I22*'Inputs &amp; Outputs'!B$16*'Benefit Calculations'!G22*('Benefit Calculations'!C$4-'Benefit Calculations'!C$5)</f>
        <v>598.51123148143927</v>
      </c>
      <c r="K22" s="89">
        <f t="shared" si="3"/>
        <v>0.17153402196817205</v>
      </c>
      <c r="L22" s="72">
        <f>K22*'Assumed Values'!$C$8</f>
        <v>1287.8774369370358</v>
      </c>
      <c r="M22" s="73">
        <f t="shared" si="0"/>
        <v>381.03646223441359</v>
      </c>
      <c r="N22" s="88">
        <f>I22*'Inputs &amp; Outputs'!B$16*'Benefit Calculations'!G22*('Benefit Calculations'!D$4-'Benefit Calculations'!D$5)</f>
        <v>662.3978486970143</v>
      </c>
      <c r="O22" s="89">
        <f t="shared" si="4"/>
        <v>0.18984400150490277</v>
      </c>
      <c r="P22" s="72">
        <f>ABS(O22*'Assumed Values'!$C$7)</f>
        <v>361.65282286683976</v>
      </c>
      <c r="Q22" s="73">
        <f t="shared" si="1"/>
        <v>107.00002052214448</v>
      </c>
      <c r="T22" s="85">
        <f t="shared" si="5"/>
        <v>0.1556129201851742</v>
      </c>
      <c r="U22" s="86">
        <f>T22*'Assumed Values'!$D$8</f>
        <v>0</v>
      </c>
    </row>
    <row r="23" spans="2:21" x14ac:dyDescent="0.25">
      <c r="F23" s="70">
        <f t="shared" si="2"/>
        <v>2037</v>
      </c>
      <c r="G23" s="80">
        <f t="shared" si="6"/>
        <v>40900.412983671682</v>
      </c>
      <c r="H23" s="79">
        <f t="shared" si="8"/>
        <v>6.3980569367954043E-3</v>
      </c>
      <c r="I23" s="70">
        <f>IF(AND(F23&gt;='Inputs &amp; Outputs'!B$13,F23&lt;'Inputs &amp; Outputs'!B$13+'Inputs &amp; Outputs'!B$19),1,0)</f>
        <v>1</v>
      </c>
      <c r="J23" s="71">
        <f>I23*'Inputs &amp; Outputs'!B$16*'Benefit Calculations'!G23*('Benefit Calculations'!C$4-'Benefit Calculations'!C$5)</f>
        <v>602.34054041776915</v>
      </c>
      <c r="K23" s="89">
        <f t="shared" si="3"/>
        <v>0.17263150640732197</v>
      </c>
      <c r="L23" s="72">
        <f>K23*'Assumed Values'!$C$8</f>
        <v>1296.1173501061733</v>
      </c>
      <c r="M23" s="73">
        <f t="shared" si="0"/>
        <v>358.38724786428457</v>
      </c>
      <c r="N23" s="88">
        <f>I23*'Inputs &amp; Outputs'!B$16*'Benefit Calculations'!G23*('Benefit Calculations'!D$4-'Benefit Calculations'!D$5)</f>
        <v>666.63590784778864</v>
      </c>
      <c r="O23" s="89">
        <f t="shared" si="4"/>
        <v>0.19105863423564023</v>
      </c>
      <c r="P23" s="72">
        <f>ABS(O23*'Assumed Values'!$C$7)</f>
        <v>363.96669821889463</v>
      </c>
      <c r="Q23" s="73">
        <f t="shared" si="1"/>
        <v>100.63982499596584</v>
      </c>
      <c r="T23" s="85">
        <f t="shared" si="5"/>
        <v>0.15660854050861997</v>
      </c>
      <c r="U23" s="86">
        <f>T23*'Assumed Values'!$D$8</f>
        <v>0</v>
      </c>
    </row>
    <row r="24" spans="2:21" x14ac:dyDescent="0.25">
      <c r="F24" s="70">
        <f t="shared" si="2"/>
        <v>2038</v>
      </c>
      <c r="G24" s="80">
        <f t="shared" si="6"/>
        <v>41162.096154679661</v>
      </c>
      <c r="H24" s="79">
        <f t="shared" si="8"/>
        <v>6.3980569367954043E-3</v>
      </c>
      <c r="I24" s="70">
        <f>IF(AND(F24&gt;='Inputs &amp; Outputs'!B$13,F24&lt;'Inputs &amp; Outputs'!B$13+'Inputs &amp; Outputs'!B$19),1,0)</f>
        <v>1</v>
      </c>
      <c r="J24" s="71">
        <f>I24*'Inputs &amp; Outputs'!B$16*'Benefit Calculations'!G24*('Benefit Calculations'!C$4-'Benefit Calculations'!C$5)</f>
        <v>606.19434949070217</v>
      </c>
      <c r="K24" s="89">
        <f t="shared" si="3"/>
        <v>0.17373601261440078</v>
      </c>
      <c r="L24" s="72">
        <f>K24*'Assumed Values'!$C$8</f>
        <v>1304.409982708921</v>
      </c>
      <c r="M24" s="73">
        <f t="shared" si="0"/>
        <v>337.0843269920951</v>
      </c>
      <c r="N24" s="88">
        <f>I24*'Inputs &amp; Outputs'!B$16*'Benefit Calculations'!G24*('Benefit Calculations'!D$4-'Benefit Calculations'!D$5)</f>
        <v>670.90108234231104</v>
      </c>
      <c r="O24" s="89">
        <f t="shared" si="4"/>
        <v>0.19228103825574622</v>
      </c>
      <c r="P24" s="72">
        <f>ABS(O24*'Assumed Values'!$C$7)</f>
        <v>366.29537787719653</v>
      </c>
      <c r="Q24" s="73">
        <f t="shared" si="1"/>
        <v>94.657686286354348</v>
      </c>
      <c r="T24" s="85">
        <f t="shared" si="5"/>
        <v>0.15761053086758256</v>
      </c>
      <c r="U24" s="86">
        <f>T24*'Assumed Values'!$D$8</f>
        <v>0</v>
      </c>
    </row>
    <row r="25" spans="2:21" x14ac:dyDescent="0.25">
      <c r="F25" s="70">
        <f t="shared" si="2"/>
        <v>2039</v>
      </c>
      <c r="G25" s="80">
        <f t="shared" si="6"/>
        <v>41425.453589515149</v>
      </c>
      <c r="H25" s="79">
        <f t="shared" si="8"/>
        <v>6.3980569367954043E-3</v>
      </c>
      <c r="I25" s="70">
        <f>IF(AND(F25&gt;='Inputs &amp; Outputs'!B$13,F25&lt;'Inputs &amp; Outputs'!B$13+'Inputs &amp; Outputs'!B$19),1,0)</f>
        <v>0</v>
      </c>
      <c r="J25" s="71">
        <f>I25*'Inputs &amp; Outputs'!B$16*'Benefit Calculations'!G25*('Benefit Calculations'!C$4-'Benefit Calculations'!C$5)</f>
        <v>0</v>
      </c>
      <c r="K25" s="89">
        <f t="shared" si="3"/>
        <v>0</v>
      </c>
      <c r="L25" s="72">
        <f>K25*'Assumed Values'!$C$8</f>
        <v>0</v>
      </c>
      <c r="M25" s="73">
        <f t="shared" si="0"/>
        <v>0</v>
      </c>
      <c r="N25" s="88">
        <f>I25*'Inputs &amp; Outputs'!B$16*'Benefit Calculations'!G25*('Benefit Calculations'!D$4-'Benefit Calculations'!D$5)</f>
        <v>0</v>
      </c>
      <c r="O25" s="89">
        <f t="shared" si="4"/>
        <v>0</v>
      </c>
      <c r="P25" s="72">
        <f>ABS(O25*'Assumed Values'!$C$7)</f>
        <v>0</v>
      </c>
      <c r="Q25" s="73">
        <f t="shared" si="1"/>
        <v>0</v>
      </c>
      <c r="T25" s="85">
        <f t="shared" si="5"/>
        <v>0</v>
      </c>
      <c r="U25" s="86">
        <f>T25*'Assumed Values'!$D$8</f>
        <v>0</v>
      </c>
    </row>
    <row r="26" spans="2:21" x14ac:dyDescent="0.25">
      <c r="F26" s="70">
        <f t="shared" si="2"/>
        <v>2040</v>
      </c>
      <c r="G26" s="80">
        <f t="shared" si="6"/>
        <v>41690.496000213439</v>
      </c>
      <c r="H26" s="79">
        <f t="shared" si="8"/>
        <v>6.3980569367954043E-3</v>
      </c>
      <c r="I26" s="70">
        <f>IF(AND(F26&gt;='Inputs &amp; Outputs'!B$13,F26&lt;'Inputs &amp; Outputs'!B$13+'Inputs &amp; Outputs'!B$19),1,0)</f>
        <v>0</v>
      </c>
      <c r="J26" s="71">
        <f>I26*'Inputs &amp; Outputs'!B$16*'Benefit Calculations'!G26*('Benefit Calculations'!C$4-'Benefit Calculations'!C$5)</f>
        <v>0</v>
      </c>
      <c r="K26" s="89">
        <f t="shared" si="3"/>
        <v>0</v>
      </c>
      <c r="L26" s="72">
        <f>K26*'Assumed Values'!$C$8</f>
        <v>0</v>
      </c>
      <c r="M26" s="73">
        <f t="shared" si="0"/>
        <v>0</v>
      </c>
      <c r="N26" s="88">
        <f>I26*'Inputs &amp; Outputs'!B$16*'Benefit Calculations'!G26*('Benefit Calculations'!D$4-'Benefit Calculations'!D$5)</f>
        <v>0</v>
      </c>
      <c r="O26" s="89">
        <f t="shared" si="4"/>
        <v>0</v>
      </c>
      <c r="P26" s="72">
        <f>ABS(O26*'Assumed Values'!$C$7)</f>
        <v>0</v>
      </c>
      <c r="Q26" s="73">
        <f t="shared" si="1"/>
        <v>0</v>
      </c>
      <c r="T26" s="85">
        <f t="shared" si="5"/>
        <v>0</v>
      </c>
      <c r="U26" s="86">
        <f>T26*'Assumed Values'!$D$8</f>
        <v>0</v>
      </c>
    </row>
    <row r="27" spans="2:21" x14ac:dyDescent="0.25">
      <c r="F27" s="70">
        <f t="shared" si="2"/>
        <v>2041</v>
      </c>
      <c r="G27" s="80">
        <f t="shared" si="6"/>
        <v>41957.234167346047</v>
      </c>
      <c r="H27" s="79">
        <f t="shared" si="8"/>
        <v>6.3980569367954043E-3</v>
      </c>
      <c r="I27" s="70">
        <f>IF(AND(F27&gt;='Inputs &amp; Outputs'!B$13,F27&lt;'Inputs &amp; Outputs'!B$13+'Inputs &amp; Outputs'!B$19),1,0)</f>
        <v>0</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T27" s="85">
        <f t="shared" si="5"/>
        <v>0</v>
      </c>
      <c r="U27" s="86">
        <f>T27*'Assumed Values'!$D$8</f>
        <v>0</v>
      </c>
    </row>
    <row r="28" spans="2:21" x14ac:dyDescent="0.25">
      <c r="F28" s="70">
        <f t="shared" si="2"/>
        <v>2042</v>
      </c>
      <c r="G28" s="80">
        <f t="shared" si="6"/>
        <v>42225.678940459184</v>
      </c>
      <c r="H28" s="79">
        <f t="shared" si="8"/>
        <v>6.3980569367954043E-3</v>
      </c>
      <c r="I28" s="70">
        <f>IF(AND(F28&gt;='Inputs &amp; Outputs'!B$13,F28&lt;'Inputs &amp; Outputs'!B$13+'Inputs &amp; Outputs'!B$19),1,0)</f>
        <v>0</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25">
      <c r="F29" s="70">
        <f t="shared" si="2"/>
        <v>2043</v>
      </c>
      <c r="G29" s="80">
        <f t="shared" si="6"/>
        <v>42495.841238515088</v>
      </c>
      <c r="H29" s="79">
        <f t="shared" si="8"/>
        <v>6.3980569367954043E-3</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42767.732050336126</v>
      </c>
      <c r="H30" s="79">
        <f t="shared" si="8"/>
        <v>6.3980569367954043E-3</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44436</v>
      </c>
      <c r="H31" s="79">
        <f t="shared" si="8"/>
        <v>6.3980569367954043E-3</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44720.304058043439</v>
      </c>
      <c r="H32" s="79">
        <f t="shared" si="8"/>
        <v>6.3980569367954043E-3</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45006.427109637603</v>
      </c>
      <c r="H33" s="79">
        <f t="shared" si="8"/>
        <v>6.3980569367954043E-3</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45294.380792806798</v>
      </c>
      <c r="H34" s="79">
        <f t="shared" si="8"/>
        <v>6.3980569367954043E-3</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45584.176820036068</v>
      </c>
      <c r="H35" s="79">
        <f t="shared" si="8"/>
        <v>6.3980569367954043E-3</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45875.826978747609</v>
      </c>
      <c r="H36" s="79">
        <f t="shared" si="8"/>
        <v>6.3980569367954043E-3</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7025.2945040042041</v>
      </c>
      <c r="K37" s="71">
        <f t="shared" ref="K37:Q37" si="9">SUM(K4:K36)</f>
        <v>2.0134576569263709</v>
      </c>
      <c r="L37" s="74">
        <f t="shared" si="9"/>
        <v>15117.040088203194</v>
      </c>
      <c r="M37" s="75">
        <f t="shared" si="9"/>
        <v>5793.8953989637384</v>
      </c>
      <c r="N37" s="88">
        <f t="shared" si="9"/>
        <v>7775.1923792588941</v>
      </c>
      <c r="O37" s="88">
        <f t="shared" si="9"/>
        <v>2.2283792688223247</v>
      </c>
      <c r="P37" s="76">
        <f t="shared" si="9"/>
        <v>4245.0625071065297</v>
      </c>
      <c r="Q37" s="75">
        <f t="shared" si="9"/>
        <v>1627.0015813103141</v>
      </c>
      <c r="T37" s="85">
        <f>SUM(T4:T36)</f>
        <v>1.8265765710410928</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12</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2018-04-10T17:15:43Z</cp:lastPrinted>
  <dcterms:created xsi:type="dcterms:W3CDTF">2012-07-25T15:48:32Z</dcterms:created>
  <dcterms:modified xsi:type="dcterms:W3CDTF">2018-10-31T17:33:46Z</dcterms:modified>
</cp:coreProperties>
</file>