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HRA - Shepherd &amp; Durham\"/>
    </mc:Choice>
  </mc:AlternateContent>
  <xr:revisionPtr revIDLastSave="0" documentId="13_ncr:1_{9117BD48-619C-4CF3-A21A-D571D30F8977}" xr6:coauthVersionLast="37" xr6:coauthVersionMax="37" xr10:uidLastSave="{00000000-0000-0000-0000-000000000000}"/>
  <bookViews>
    <workbookView xWindow="6645"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<sst xmlns="http://schemas.openxmlformats.org/spreadsheetml/2006/main" count="263" uniqueCount="131">
  <si>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</si>
  <si>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</si>
  <si>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</si>
  <si>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</si>
  <si>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</si>
  <si>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</si>
  <si>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</si>
  <si>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</si>
  <si>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</si>
  <si>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</si>
  <si>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</si>
  <si>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</si>
  <si>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</si>
  <si>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</si>
  <si>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</si>
  <si>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</si>
  <si>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</si>
  <si>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</si>
  <si>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</si>
  <si>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</si>
  <si>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</si>
  <si>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</si>
  <si>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</si>
  <si>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</si>
  <si>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</si>
  <si>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</si>
  <si>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</si>
  <si>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</si>
  <si>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</si>
  <si>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</si>
  <si>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</si>
  <si>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</si>
  <si>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</si>
  <si>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</si>
  <si>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</si>
  <si>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</si>
  <si>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</si>
  <si>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</si>
  <si>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</si>
  <si>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</si>
  <si>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</si>
  <si>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</si>
  <si>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</si>
  <si>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</si>
  <si>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</si>
  <si>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</si>
  <si>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</si>
  <si>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</si>
  <si>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</si>
  <si>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</si>
  <si>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</si>
  <si>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</si>
  <si>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</si>
  <si>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</si>
  <si>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</si>
  <si>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</si>
  <si>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</si>
  <si>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</si>
  <si>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</si>
  <si>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</si>
  <si>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</si>
  <si>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</si>
  <si>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</si>
  <si>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</si>
  <si>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</si>
  <si>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</si>
  <si>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</si>
  <si>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</si>
  <si>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</si>
  <si>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</si>
  <si>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</si>
  <si>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</si>
  <si>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</si>
  <si>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</si>
  <si>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</si>
  <si>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</si>
  <si>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</si>
  <si>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</si>
  <si>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</si>
  <si>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</si>
  <si>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</si>
  <si>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</si>
  <si>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</si>
  <si>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</si>
  <si>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</si>
  <si>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</si>
  <si>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</si>
  <si>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</si>
  <si>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</si>
  <si>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</si>
  <si>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</si>
  <si>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</si>
  <si>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</si>
  <si>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</si>
  <si>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</si>
  <si>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</si>
  <si>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</si>
  <si>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</si>
  <si>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</si>
  <si>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</si>
  <si>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</si>
  <si>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</si>
  <si>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</si>
  <si>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</si>
  <si>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</si>
  <si>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</si>
  <si>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</si>
  <si>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</si>
  <si>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</si>
  <si>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</si>
  <si>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</si>
  <si>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</si>
  <si>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</si>
  <si>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</si>
  <si>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</si>
  <si>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</si>
  <si>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</si>
  <si>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</si>
  <si>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</si>
  <si>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</si>
  <si>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</si>
  <si>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</si>
  <si>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</si>
  <si>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</si>
  <si>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</si>
  <si>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</si>
  <si>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</si>
  <si>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</si>
  <si>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</si>
  <si>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Shepherd &amp; Durham Drive Complete Streets and Resiliency Project</t>
  </si>
  <si>
    <t>2040 speed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</si>
</sst>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righ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B8" sqref="B8"/>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90" x14ac:dyDescent="0.25">
      <c r="A6" s="6" t="s">
        <v>8</v>
      </c>
      <c r="B6" s="121" t="s">
        <v>129</v>
      </c>
      <c r="D6" s="6"/>
      <c r="E6" s="99" t="s">
        <v>91</v>
      </c>
    </row>
    <row r="7" spans="1:5" x14ac:dyDescent="0.25">
      <c r="A7" s="6" t="s">
        <v>51</v>
      </c>
      <c r="B7" s="6">
        <v>211</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57">
        <v>5.43</v>
      </c>
    </row>
    <row r="17" spans="1:3" x14ac:dyDescent="0.25">
      <c r="A17" s="107" t="s">
        <v>95</v>
      </c>
      <c r="B17" s="57">
        <v>27.5</v>
      </c>
    </row>
    <row r="18" spans="1:3" x14ac:dyDescent="0.25">
      <c r="A18" s="107" t="s">
        <v>96</v>
      </c>
      <c r="B18" s="57">
        <v>24</v>
      </c>
      <c r="C18" s="99" t="s">
        <v>130</v>
      </c>
    </row>
    <row r="19" spans="1:3" x14ac:dyDescent="0.25">
      <c r="A19" s="96" t="s">
        <v>97</v>
      </c>
      <c r="B19" s="97">
        <f>VLOOKUP(B14,'Service Life'!C6:D8,2,FALSE)</f>
        <v>20</v>
      </c>
    </row>
    <row r="21" spans="1:3" x14ac:dyDescent="0.25">
      <c r="A21" s="102" t="s">
        <v>89</v>
      </c>
    </row>
    <row r="22" spans="1:3" ht="20.25" customHeight="1" x14ac:dyDescent="0.25">
      <c r="A22" s="107" t="s">
        <v>90</v>
      </c>
      <c r="B22" s="119">
        <v>50771</v>
      </c>
    </row>
    <row r="23" spans="1:3" ht="30" x14ac:dyDescent="0.25">
      <c r="A23" s="118" t="s">
        <v>101</v>
      </c>
      <c r="B23" s="120">
        <v>53222</v>
      </c>
    </row>
    <row r="24" spans="1:3" ht="30" x14ac:dyDescent="0.25">
      <c r="A24" s="118" t="s">
        <v>102</v>
      </c>
      <c r="B24" s="120">
        <v>60555</v>
      </c>
    </row>
    <row r="27" spans="1:3" ht="18.75" x14ac:dyDescent="0.3">
      <c r="A27" s="100" t="s">
        <v>55</v>
      </c>
      <c r="B27" s="101"/>
    </row>
    <row r="29" spans="1:3" x14ac:dyDescent="0.25">
      <c r="A29" s="108" t="s">
        <v>53</v>
      </c>
    </row>
    <row r="30" spans="1:3" x14ac:dyDescent="0.25">
      <c r="A30" s="105" t="s">
        <v>112</v>
      </c>
      <c r="B30" s="114">
        <f>'Benefit Calculations'!M37</f>
        <v>-25144.75097034534</v>
      </c>
    </row>
    <row r="31" spans="1:3" x14ac:dyDescent="0.25">
      <c r="A31" s="105" t="s">
        <v>113</v>
      </c>
      <c r="B31" s="114">
        <f>'Benefit Calculations'!Q37</f>
        <v>1332.0303133807856</v>
      </c>
      <c r="C31" s="109"/>
    </row>
    <row r="32" spans="1:3" x14ac:dyDescent="0.25">
      <c r="A32" s="110"/>
      <c r="B32" s="111"/>
      <c r="C32" s="109"/>
    </row>
    <row r="33" spans="1:9" x14ac:dyDescent="0.25">
      <c r="A33" s="108" t="s">
        <v>94</v>
      </c>
      <c r="B33" s="111"/>
      <c r="C33" s="109"/>
    </row>
    <row r="34" spans="1:9" x14ac:dyDescent="0.25">
      <c r="A34" s="105" t="s">
        <v>114</v>
      </c>
      <c r="B34" s="114">
        <f>$B$30+$B$31</f>
        <v>-23812.720656964553</v>
      </c>
      <c r="C34" s="109"/>
    </row>
    <row r="35" spans="1:9" x14ac:dyDescent="0.25">
      <c r="I35" s="112"/>
    </row>
    <row r="36" spans="1:9" x14ac:dyDescent="0.25">
      <c r="A36" s="108" t="s">
        <v>107</v>
      </c>
    </row>
    <row r="37" spans="1:9" x14ac:dyDescent="0.25">
      <c r="A37" s="105" t="s">
        <v>116</v>
      </c>
      <c r="B37" s="115">
        <f>'Benefit Calculations'!K37</f>
        <v>-8.9691060103190718</v>
      </c>
    </row>
    <row r="38" spans="1:9" x14ac:dyDescent="0.25">
      <c r="A38" s="105" t="s">
        <v>117</v>
      </c>
      <c r="B38" s="115">
        <f>'Benefit Calculations'!O37</f>
        <v>-1.8726008260931621</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6.20126985013E-2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1.41283003612999E-2</v>
      </c>
      <c r="F4" s="70">
        <v>2018</v>
      </c>
      <c r="G4" s="80">
        <f>'Inputs &amp; Outputs'!B22</f>
        <v>50771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51114.107860138065</v>
      </c>
      <c r="H5" s="79">
        <f>$C$9</f>
        <v>6.7579496196266131E-3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51459.534425909042</v>
      </c>
      <c r="H6" s="79">
        <f t="shared" ref="H6:H11" si="7">$C$9</f>
        <v>6.7579496196266131E-3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51807.295367008774</v>
      </c>
      <c r="H7" s="79">
        <f t="shared" si="7"/>
        <v>6.7579496196266131E-3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52157.406459028134</v>
      </c>
      <c r="H8" s="79">
        <f t="shared" si="7"/>
        <v>6.7579496196266131E-3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6.7579496196266131E-3</v>
      </c>
      <c r="F9" s="70">
        <f t="shared" si="2"/>
        <v>2023</v>
      </c>
      <c r="G9" s="80">
        <f t="shared" si="6"/>
        <v>52509.88358416863</v>
      </c>
      <c r="H9" s="79">
        <f t="shared" si="7"/>
        <v>6.7579496196266131E-3</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5.1765602593556448E-3</v>
      </c>
      <c r="F10" s="70">
        <f t="shared" si="2"/>
        <v>2024</v>
      </c>
      <c r="G10" s="80">
        <f t="shared" si="6"/>
        <v>52864.742731962899</v>
      </c>
      <c r="H10" s="79">
        <f t="shared" si="7"/>
        <v>6.7579496196266131E-3</v>
      </c>
      <c r="I10" s="70">
        <f>IF(AND(F10&gt;='Inputs &amp; Outputs'!B$13,F10&lt;'Inputs &amp; Outputs'!B$13+'Inputs &amp; Outputs'!B$19),1,0)</f>
        <v>1</v>
      </c>
      <c r="J10" s="71">
        <f>I10*'Inputs &amp; Outputs'!B$16*'Benefit Calculations'!G10*('Benefit Calculations'!C$4-'Benefit Calculations'!C$5)</f>
        <v>-1486.949195461299</v>
      </c>
      <c r="K10" s="89">
        <f t="shared" si="3"/>
        <v>-0.4261613860252581</v>
      </c>
      <c r="L10" s="72">
        <f>K10*'Assumed Values'!$C$8</f>
        <v>-3199.6196862776378</v>
      </c>
      <c r="M10" s="73">
        <f t="shared" si="0"/>
        <v>-2132.0416971213335</v>
      </c>
      <c r="N10" s="88">
        <f>I10*'Inputs &amp; Outputs'!B$16*'Benefit Calculations'!G10*('Benefit Calculations'!D$4-'Benefit Calculations'!D$5)</f>
        <v>-310.45037137211125</v>
      </c>
      <c r="O10" s="89">
        <f t="shared" si="4"/>
        <v>-8.8975441097670277E-2</v>
      </c>
      <c r="P10" s="72">
        <f>ABS(O10*'Assumed Values'!$C$7)</f>
        <v>169.49821529106188</v>
      </c>
      <c r="Q10" s="73">
        <f t="shared" si="1"/>
        <v>112.94381770997619</v>
      </c>
      <c r="T10" s="85">
        <f t="shared" si="5"/>
        <v>-0.38660679081993776</v>
      </c>
      <c r="U10" s="86">
        <f>T10*'Assumed Values'!$D$8</f>
        <v>0</v>
      </c>
    </row>
    <row r="11" spans="2:21" x14ac:dyDescent="0.25">
      <c r="B11" s="16" t="s">
        <v>106</v>
      </c>
      <c r="C11" s="67">
        <f>('Inputs &amp; Outputs'!B24/'Inputs &amp; Outputs'!B22)^(1/(2045-2018))-1</f>
        <v>6.5482621945474051E-3</v>
      </c>
      <c r="F11" s="70">
        <f t="shared" si="2"/>
        <v>2025</v>
      </c>
      <c r="G11" s="80">
        <f>'Inputs &amp; Outputs'!$B$23</f>
        <v>53222</v>
      </c>
      <c r="H11" s="79">
        <f t="shared" si="7"/>
        <v>6.7579496196266131E-3</v>
      </c>
      <c r="I11" s="70">
        <f>IF(AND(F11&gt;='Inputs &amp; Outputs'!B$13,F11&lt;'Inputs &amp; Outputs'!B$13+'Inputs &amp; Outputs'!B$19),1,0)</f>
        <v>1</v>
      </c>
      <c r="J11" s="71">
        <f>I11*'Inputs &amp; Outputs'!B$16*'Benefit Calculations'!G11*('Benefit Calculations'!C$4-'Benefit Calculations'!C$5)</f>
        <v>-1496.9979232111698</v>
      </c>
      <c r="K11" s="89">
        <f t="shared" si="3"/>
        <v>-0.42904136320184671</v>
      </c>
      <c r="L11" s="72">
        <f>K11*'Assumed Values'!$C$8</f>
        <v>-3221.242554919465</v>
      </c>
      <c r="M11" s="73">
        <f t="shared" si="0"/>
        <v>-2006.0279696237576</v>
      </c>
      <c r="N11" s="88">
        <f>I11*'Inputs &amp; Outputs'!B$16*'Benefit Calculations'!G11*('Benefit Calculations'!D$4-'Benefit Calculations'!D$5)</f>
        <v>-312.54837934123816</v>
      </c>
      <c r="O11" s="89">
        <f t="shared" si="4"/>
        <v>-8.9576732645992335E-2</v>
      </c>
      <c r="P11" s="72">
        <f>ABS(O11*'Assumed Values'!$C$7)</f>
        <v>170.6436756906154</v>
      </c>
      <c r="Q11" s="73">
        <f t="shared" si="1"/>
        <v>106.26830499056861</v>
      </c>
      <c r="T11" s="85">
        <f t="shared" si="5"/>
        <v>-0.38921946003490415</v>
      </c>
      <c r="U11" s="86">
        <f>T11*'Assumed Values'!$D$8</f>
        <v>0</v>
      </c>
    </row>
    <row r="12" spans="2:21" x14ac:dyDescent="0.25">
      <c r="B12" s="27"/>
      <c r="C12" s="68"/>
      <c r="F12" s="70">
        <f t="shared" si="2"/>
        <v>2026</v>
      </c>
      <c r="G12" s="80">
        <f t="shared" si="6"/>
        <v>53497.506890123426</v>
      </c>
      <c r="H12" s="79">
        <f>$C$10</f>
        <v>5.1765602593556448E-3</v>
      </c>
      <c r="I12" s="70">
        <f>IF(AND(F12&gt;='Inputs &amp; Outputs'!B$13,F12&lt;'Inputs &amp; Outputs'!B$13+'Inputs &amp; Outputs'!B$19),1,0)</f>
        <v>1</v>
      </c>
      <c r="J12" s="71">
        <f>I12*'Inputs &amp; Outputs'!B$16*'Benefit Calculations'!G12*('Benefit Calculations'!C$4-'Benefit Calculations'!C$5)</f>
        <v>-1504.747223168803</v>
      </c>
      <c r="K12" s="89">
        <f t="shared" si="3"/>
        <v>-0.43126232167221729</v>
      </c>
      <c r="L12" s="72">
        <f>K12*'Assumed Values'!$C$8</f>
        <v>-3237.9175111150075</v>
      </c>
      <c r="M12" s="73">
        <f t="shared" si="0"/>
        <v>-1884.4974712995033</v>
      </c>
      <c r="N12" s="88">
        <f>I12*'Inputs &amp; Outputs'!B$16*'Benefit Calculations'!G12*('Benefit Calculations'!D$4-'Benefit Calculations'!D$5)</f>
        <v>-314.16630486086206</v>
      </c>
      <c r="O12" s="89">
        <f t="shared" si="4"/>
        <v>-9.0040432000370527E-2</v>
      </c>
      <c r="P12" s="72">
        <f>ABS(O12*'Assumed Values'!$C$7)</f>
        <v>171.52702296070586</v>
      </c>
      <c r="Q12" s="73">
        <f t="shared" si="1"/>
        <v>99.830289042067207</v>
      </c>
      <c r="T12" s="85">
        <f t="shared" si="5"/>
        <v>-0.39123427802388877</v>
      </c>
      <c r="U12" s="86">
        <f>T12*'Assumed Values'!$D$8</f>
        <v>0</v>
      </c>
    </row>
    <row r="13" spans="2:21" x14ac:dyDescent="0.25">
      <c r="B13" s="27"/>
      <c r="C13" s="68"/>
      <c r="F13" s="70">
        <f t="shared" si="2"/>
        <v>2027</v>
      </c>
      <c r="G13" s="80">
        <f t="shared" si="6"/>
        <v>53774.439958265444</v>
      </c>
      <c r="H13" s="79">
        <f t="shared" ref="H13:H36" si="8">$C$10</f>
        <v>5.1765602593556448E-3</v>
      </c>
      <c r="I13" s="70">
        <f>IF(AND(F13&gt;='Inputs &amp; Outputs'!B$13,F13&lt;'Inputs &amp; Outputs'!B$13+'Inputs &amp; Outputs'!B$19),1,0)</f>
        <v>1</v>
      </c>
      <c r="J13" s="71">
        <f>I13*'Inputs &amp; Outputs'!B$16*'Benefit Calculations'!G13*('Benefit Calculations'!C$4-'Benefit Calculations'!C$5)</f>
        <v>-1512.536637844634</v>
      </c>
      <c r="K13" s="89">
        <f t="shared" si="3"/>
        <v>-0.43349477706794304</v>
      </c>
      <c r="L13" s="72">
        <f>K13*'Assumed Values'!$C$8</f>
        <v>-3254.6787862261162</v>
      </c>
      <c r="M13" s="73">
        <f t="shared" si="0"/>
        <v>-1770.3296131012037</v>
      </c>
      <c r="N13" s="88">
        <f>I13*'Inputs &amp; Outputs'!B$16*'Benefit Calculations'!G13*('Benefit Calculations'!D$4-'Benefit Calculations'!D$5)</f>
        <v>-315.79260566943339</v>
      </c>
      <c r="O13" s="89">
        <f t="shared" si="4"/>
        <v>-9.050653172239885E-2</v>
      </c>
      <c r="P13" s="72">
        <f>ABS(O13*'Assumed Values'!$C$7)</f>
        <v>172.4149429311698</v>
      </c>
      <c r="Q13" s="73">
        <f t="shared" si="1"/>
        <v>93.782305185983489</v>
      </c>
      <c r="T13" s="85">
        <f t="shared" si="5"/>
        <v>-0.39325952583960483</v>
      </c>
      <c r="U13" s="86">
        <f>T13*'Assumed Values'!$D$8</f>
        <v>0</v>
      </c>
    </row>
    <row r="14" spans="2:21" x14ac:dyDescent="0.25">
      <c r="B14" s="27"/>
      <c r="C14" s="68"/>
      <c r="F14" s="70">
        <f t="shared" si="2"/>
        <v>2028</v>
      </c>
      <c r="G14" s="80">
        <f t="shared" si="6"/>
        <v>54052.806587122504</v>
      </c>
      <c r="H14" s="79">
        <f t="shared" si="8"/>
        <v>5.1765602593556448E-3</v>
      </c>
      <c r="I14" s="70">
        <f>IF(AND(F14&gt;='Inputs &amp; Outputs'!B$13,F14&lt;'Inputs &amp; Outputs'!B$13+'Inputs &amp; Outputs'!B$19),1,0)</f>
        <v>1</v>
      </c>
      <c r="J14" s="71">
        <f>I14*'Inputs &amp; Outputs'!B$16*'Benefit Calculations'!G14*('Benefit Calculations'!C$4-'Benefit Calculations'!C$5)</f>
        <v>-1520.36637489492</v>
      </c>
      <c r="K14" s="89">
        <f t="shared" si="3"/>
        <v>-0.43573878890355117</v>
      </c>
      <c r="L14" s="72">
        <f>K14*'Assumed Values'!$C$8</f>
        <v>-3271.5268270878623</v>
      </c>
      <c r="M14" s="73">
        <f t="shared" si="0"/>
        <v>-1663.0783467498541</v>
      </c>
      <c r="N14" s="88">
        <f>I14*'Inputs &amp; Outputs'!B$16*'Benefit Calculations'!G14*('Benefit Calculations'!D$4-'Benefit Calculations'!D$5)</f>
        <v>-317.42732512214013</v>
      </c>
      <c r="O14" s="89">
        <f t="shared" si="4"/>
        <v>-9.0975044237725122E-2</v>
      </c>
      <c r="P14" s="72">
        <f>ABS(O14*'Assumed Values'!$C$7)</f>
        <v>173.30745927286637</v>
      </c>
      <c r="Q14" s="73">
        <f t="shared" si="1"/>
        <v>88.100724243028054</v>
      </c>
      <c r="T14" s="85">
        <f t="shared" si="5"/>
        <v>-0.39529525747267918</v>
      </c>
      <c r="U14" s="86">
        <f>T14*'Assumed Values'!$D$8</f>
        <v>0</v>
      </c>
    </row>
    <row r="15" spans="2:21" x14ac:dyDescent="0.25">
      <c r="B15" s="27"/>
      <c r="C15" s="69"/>
      <c r="F15" s="70">
        <f t="shared" si="2"/>
        <v>2029</v>
      </c>
      <c r="G15" s="80">
        <f t="shared" si="6"/>
        <v>54332.61419760804</v>
      </c>
      <c r="H15" s="79">
        <f t="shared" si="8"/>
        <v>5.1765602593556448E-3</v>
      </c>
      <c r="I15" s="70">
        <f>IF(AND(F15&gt;='Inputs &amp; Outputs'!B$13,F15&lt;'Inputs &amp; Outputs'!B$13+'Inputs &amp; Outputs'!B$19),1,0)</f>
        <v>1</v>
      </c>
      <c r="J15" s="71">
        <f>I15*'Inputs &amp; Outputs'!B$16*'Benefit Calculations'!G15*('Benefit Calculations'!C$4-'Benefit Calculations'!C$5)</f>
        <v>-1528.2366430508616</v>
      </c>
      <c r="K15" s="89">
        <f t="shared" si="3"/>
        <v>-0.43799441700164909</v>
      </c>
      <c r="L15" s="72">
        <f>K15*'Assumed Values'!$C$8</f>
        <v>-3288.4620828483812</v>
      </c>
      <c r="M15" s="73">
        <f t="shared" si="0"/>
        <v>-1562.3246467549852</v>
      </c>
      <c r="N15" s="88">
        <f>I15*'Inputs &amp; Outputs'!B$16*'Benefit Calculations'!G15*('Benefit Calculations'!D$4-'Benefit Calculations'!D$5)</f>
        <v>-319.07050679860095</v>
      </c>
      <c r="O15" s="89">
        <f t="shared" si="4"/>
        <v>-9.1445982036319248E-2</v>
      </c>
      <c r="P15" s="72">
        <f>ABS(O15*'Assumed Values'!$C$7)</f>
        <v>174.20459577918817</v>
      </c>
      <c r="Q15" s="73">
        <f t="shared" si="1"/>
        <v>82.763348552303682</v>
      </c>
      <c r="T15" s="85">
        <f t="shared" si="5"/>
        <v>-0.39734152719322402</v>
      </c>
      <c r="U15" s="86">
        <f>T15*'Assumed Values'!$D$8</f>
        <v>0</v>
      </c>
    </row>
    <row r="16" spans="2:21" x14ac:dyDescent="0.25">
      <c r="B16" s="27"/>
      <c r="C16" s="69"/>
      <c r="F16" s="70">
        <f t="shared" si="2"/>
        <v>2030</v>
      </c>
      <c r="G16" s="80">
        <f t="shared" si="6"/>
        <v>54613.870249050276</v>
      </c>
      <c r="H16" s="79">
        <f t="shared" si="8"/>
        <v>5.1765602593556448E-3</v>
      </c>
      <c r="I16" s="70">
        <f>IF(AND(F16&gt;='Inputs &amp; Outputs'!B$13,F16&lt;'Inputs &amp; Outputs'!B$13+'Inputs &amp; Outputs'!B$19),1,0)</f>
        <v>1</v>
      </c>
      <c r="J16" s="71">
        <f>I16*'Inputs &amp; Outputs'!B$16*'Benefit Calculations'!G16*('Benefit Calculations'!C$4-'Benefit Calculations'!C$5)</f>
        <v>-1536.1476521241698</v>
      </c>
      <c r="K16" s="89">
        <f t="shared" si="3"/>
        <v>-0.44026172149451942</v>
      </c>
      <c r="L16" s="72">
        <f>K16*'Assumed Values'!$C$8</f>
        <v>-3305.485004980852</v>
      </c>
      <c r="M16" s="73">
        <f t="shared" si="0"/>
        <v>-1467.6748733024197</v>
      </c>
      <c r="N16" s="88">
        <f>I16*'Inputs &amp; Outputs'!B$16*'Benefit Calculations'!G16*('Benefit Calculations'!D$4-'Benefit Calculations'!D$5)</f>
        <v>-320.72219450402707</v>
      </c>
      <c r="O16" s="89">
        <f t="shared" si="4"/>
        <v>-9.1919357672806221E-2</v>
      </c>
      <c r="P16" s="72">
        <f>ABS(O16*'Assumed Values'!$C$7)</f>
        <v>175.10637636669586</v>
      </c>
      <c r="Q16" s="73">
        <f t="shared" si="1"/>
        <v>77.749325246122211</v>
      </c>
      <c r="T16" s="85">
        <f t="shared" si="5"/>
        <v>-0.39939838955228413</v>
      </c>
      <c r="U16" s="86">
        <f>T16*'Assumed Values'!$D$8</f>
        <v>0</v>
      </c>
    </row>
    <row r="17" spans="2:21" x14ac:dyDescent="0.25">
      <c r="B17" s="27"/>
      <c r="C17" s="69"/>
      <c r="F17" s="70">
        <f t="shared" si="2"/>
        <v>2031</v>
      </c>
      <c r="G17" s="80">
        <f t="shared" si="6"/>
        <v>54896.582239391115</v>
      </c>
      <c r="H17" s="79">
        <f t="shared" si="8"/>
        <v>5.1765602593556448E-3</v>
      </c>
      <c r="I17" s="70">
        <f>IF(AND(F17&gt;='Inputs &amp; Outputs'!B$13,F17&lt;'Inputs &amp; Outputs'!B$13+'Inputs &amp; Outputs'!B$19),1,0)</f>
        <v>1</v>
      </c>
      <c r="J17" s="71">
        <f>I17*'Inputs &amp; Outputs'!B$16*'Benefit Calculations'!G17*('Benefit Calculations'!C$4-'Benefit Calculations'!C$5)</f>
        <v>-1544.0996130126582</v>
      </c>
      <c r="K17" s="89">
        <f t="shared" si="3"/>
        <v>-0.44254076282572352</v>
      </c>
      <c r="L17" s="72">
        <f>K17*'Assumed Values'!$C$8</f>
        <v>-3322.5960472955321</v>
      </c>
      <c r="M17" s="73">
        <f t="shared" si="0"/>
        <v>-1378.7592343226279</v>
      </c>
      <c r="N17" s="88">
        <f>I17*'Inputs &amp; Outputs'!B$16*'Benefit Calculations'!G17*('Benefit Calculations'!D$4-'Benefit Calculations'!D$5)</f>
        <v>-322.38243227038993</v>
      </c>
      <c r="O17" s="89">
        <f t="shared" si="4"/>
        <v>-9.2395183766800754E-2</v>
      </c>
      <c r="P17" s="72">
        <f>ABS(O17*'Assumed Values'!$C$7)</f>
        <v>176.01282507575544</v>
      </c>
      <c r="Q17" s="73">
        <f t="shared" si="1"/>
        <v>73.03906477886261</v>
      </c>
      <c r="T17" s="85">
        <f t="shared" si="5"/>
        <v>-0.40146589938329114</v>
      </c>
      <c r="U17" s="86">
        <f>T17*'Assumed Values'!$D$8</f>
        <v>0</v>
      </c>
    </row>
    <row r="18" spans="2:21" x14ac:dyDescent="0.25">
      <c r="F18" s="70">
        <f t="shared" si="2"/>
        <v>2032</v>
      </c>
      <c r="G18" s="80">
        <f t="shared" si="6"/>
        <v>55180.757705385993</v>
      </c>
      <c r="H18" s="79">
        <f t="shared" si="8"/>
        <v>5.1765602593556448E-3</v>
      </c>
      <c r="I18" s="70">
        <f>IF(AND(F18&gt;='Inputs &amp; Outputs'!B$13,F18&lt;'Inputs &amp; Outputs'!B$13+'Inputs &amp; Outputs'!B$19),1,0)</f>
        <v>1</v>
      </c>
      <c r="J18" s="71">
        <f>I18*'Inputs &amp; Outputs'!B$16*'Benefit Calculations'!G18*('Benefit Calculations'!C$4-'Benefit Calculations'!C$5)</f>
        <v>-1552.0927377058658</v>
      </c>
      <c r="K18" s="89">
        <f t="shared" si="3"/>
        <v>-0.44483160175171205</v>
      </c>
      <c r="L18" s="72">
        <f>K18*'Assumed Values'!$C$8</f>
        <v>-3339.7956659518541</v>
      </c>
      <c r="M18" s="73">
        <f t="shared" si="0"/>
        <v>-1295.2303407310674</v>
      </c>
      <c r="N18" s="88">
        <f>I18*'Inputs &amp; Outputs'!B$16*'Benefit Calculations'!G18*('Benefit Calculations'!D$4-'Benefit Calculations'!D$5)</f>
        <v>-324.05126435759524</v>
      </c>
      <c r="O18" s="89">
        <f t="shared" si="4"/>
        <v>-9.2873473003243834E-2</v>
      </c>
      <c r="P18" s="72">
        <f>ABS(O18*'Assumed Values'!$C$7)</f>
        <v>176.92396607117951</v>
      </c>
      <c r="Q18" s="73">
        <f t="shared" si="1"/>
        <v>68.614164391567641</v>
      </c>
      <c r="T18" s="85">
        <f t="shared" si="5"/>
        <v>-0.40354411180352512</v>
      </c>
      <c r="U18" s="86">
        <f>T18*'Assumed Values'!$D$8</f>
        <v>0</v>
      </c>
    </row>
    <row r="19" spans="2:21" x14ac:dyDescent="0.25">
      <c r="F19" s="70">
        <f t="shared" si="2"/>
        <v>2033</v>
      </c>
      <c r="G19" s="80">
        <f t="shared" si="6"/>
        <v>55466.404222804827</v>
      </c>
      <c r="H19" s="79">
        <f t="shared" si="8"/>
        <v>5.1765602593556448E-3</v>
      </c>
      <c r="I19" s="70">
        <f>IF(AND(F19&gt;='Inputs &amp; Outputs'!B$13,F19&lt;'Inputs &amp; Outputs'!B$13+'Inputs &amp; Outputs'!B$19),1,0)</f>
        <v>1</v>
      </c>
      <c r="J19" s="71">
        <f>I19*'Inputs &amp; Outputs'!B$16*'Benefit Calculations'!G19*('Benefit Calculations'!C$4-'Benefit Calculations'!C$5)</f>
        <v>-1560.1272392907088</v>
      </c>
      <c r="K19" s="89">
        <f t="shared" si="3"/>
        <v>-0.44713429934344551</v>
      </c>
      <c r="L19" s="72">
        <f>K19*'Assumed Values'!$C$8</f>
        <v>-3357.084319470589</v>
      </c>
      <c r="M19" s="73">
        <f t="shared" si="0"/>
        <v>-1216.7618491958947</v>
      </c>
      <c r="N19" s="88">
        <f>I19*'Inputs &amp; Outputs'!B$16*'Benefit Calculations'!G19*('Benefit Calculations'!D$4-'Benefit Calculations'!D$5)</f>
        <v>-325.72873525466275</v>
      </c>
      <c r="O19" s="89">
        <f t="shared" si="4"/>
        <v>-9.3354238132740769E-2</v>
      </c>
      <c r="P19" s="72">
        <f>ABS(O19*'Assumed Values'!$C$7)</f>
        <v>177.83982364287115</v>
      </c>
      <c r="Q19" s="73">
        <f t="shared" si="1"/>
        <v>64.457336213257861</v>
      </c>
      <c r="T19" s="85">
        <f t="shared" si="5"/>
        <v>-0.40563308221558431</v>
      </c>
      <c r="U19" s="86">
        <f>T19*'Assumed Values'!$D$8</f>
        <v>0</v>
      </c>
    </row>
    <row r="20" spans="2:21" x14ac:dyDescent="0.25">
      <c r="F20" s="70">
        <f t="shared" si="2"/>
        <v>2034</v>
      </c>
      <c r="G20" s="80">
        <f t="shared" si="6"/>
        <v>55753.529406633956</v>
      </c>
      <c r="H20" s="79">
        <f t="shared" si="8"/>
        <v>5.1765602593556448E-3</v>
      </c>
      <c r="I20" s="70">
        <f>IF(AND(F20&gt;='Inputs &amp; Outputs'!B$13,F20&lt;'Inputs &amp; Outputs'!B$13+'Inputs &amp; Outputs'!B$19),1,0)</f>
        <v>1</v>
      </c>
      <c r="J20" s="71">
        <f>I20*'Inputs &amp; Outputs'!B$16*'Benefit Calculations'!G20*('Benefit Calculations'!C$4-'Benefit Calculations'!C$5)</f>
        <v>-1568.2033319571592</v>
      </c>
      <c r="K20" s="89">
        <f t="shared" si="3"/>
        <v>-0.44944891698802159</v>
      </c>
      <c r="L20" s="72">
        <f>K20*'Assumed Values'!$C$8</f>
        <v>-3374.462468746066</v>
      </c>
      <c r="M20" s="73">
        <f t="shared" si="0"/>
        <v>-1143.0471871304132</v>
      </c>
      <c r="N20" s="88">
        <f>I20*'Inputs &amp; Outputs'!B$16*'Benefit Calculations'!G20*('Benefit Calculations'!D$4-'Benefit Calculations'!D$5)</f>
        <v>-327.41488968091221</v>
      </c>
      <c r="O20" s="89">
        <f t="shared" si="4"/>
        <v>-9.3837491971901152E-2</v>
      </c>
      <c r="P20" s="72">
        <f>ABS(O20*'Assumed Values'!$C$7)</f>
        <v>178.7604222064717</v>
      </c>
      <c r="Q20" s="73">
        <f t="shared" si="1"/>
        <v>60.552339718059216</v>
      </c>
      <c r="T20" s="85">
        <f t="shared" si="5"/>
        <v>-0.40773286630886141</v>
      </c>
      <c r="U20" s="86">
        <f>T20*'Assumed Values'!$D$8</f>
        <v>0</v>
      </c>
    </row>
    <row r="21" spans="2:21" x14ac:dyDescent="0.25">
      <c r="F21" s="70">
        <f t="shared" si="2"/>
        <v>2035</v>
      </c>
      <c r="G21" s="80">
        <f t="shared" si="6"/>
        <v>56042.140911279152</v>
      </c>
      <c r="H21" s="79">
        <f t="shared" si="8"/>
        <v>5.1765602593556448E-3</v>
      </c>
      <c r="I21" s="70">
        <f>IF(AND(F21&gt;='Inputs &amp; Outputs'!B$13,F21&lt;'Inputs &amp; Outputs'!B$13+'Inputs &amp; Outputs'!B$19),1,0)</f>
        <v>1</v>
      </c>
      <c r="J21" s="71">
        <f>I21*'Inputs &amp; Outputs'!B$16*'Benefit Calculations'!G21*('Benefit Calculations'!C$4-'Benefit Calculations'!C$5)</f>
        <v>-1576.3212310039578</v>
      </c>
      <c r="K21" s="89">
        <f t="shared" si="3"/>
        <v>-0.45177551639031227</v>
      </c>
      <c r="L21" s="72">
        <f>K21*'Assumed Values'!$C$8</f>
        <v>-3391.9305770584647</v>
      </c>
      <c r="M21" s="73">
        <f t="shared" si="0"/>
        <v>-1073.7983549288608</v>
      </c>
      <c r="N21" s="88">
        <f>I21*'Inputs &amp; Outputs'!B$16*'Benefit Calculations'!G21*('Benefit Calculations'!D$4-'Benefit Calculations'!D$5)</f>
        <v>-329.1097725871557</v>
      </c>
      <c r="O21" s="89">
        <f t="shared" si="4"/>
        <v>-9.4323247403680491E-2</v>
      </c>
      <c r="P21" s="72">
        <f>ABS(O21*'Assumed Values'!$C$7)</f>
        <v>179.68578630401134</v>
      </c>
      <c r="Q21" s="73">
        <f t="shared" si="1"/>
        <v>56.883918274256743</v>
      </c>
      <c r="T21" s="85">
        <f t="shared" si="5"/>
        <v>-0.40984352006102903</v>
      </c>
      <c r="U21" s="86">
        <f>T21*'Assumed Values'!$D$8</f>
        <v>0</v>
      </c>
    </row>
    <row r="22" spans="2:21" x14ac:dyDescent="0.25">
      <c r="F22" s="70">
        <f t="shared" si="2"/>
        <v>2036</v>
      </c>
      <c r="G22" s="80">
        <f t="shared" si="6"/>
        <v>56332.246430769686</v>
      </c>
      <c r="H22" s="79">
        <f t="shared" si="8"/>
        <v>5.1765602593556448E-3</v>
      </c>
      <c r="I22" s="70">
        <f>IF(AND(F22&gt;='Inputs &amp; Outputs'!B$13,F22&lt;'Inputs &amp; Outputs'!B$13+'Inputs &amp; Outputs'!B$19),1,0)</f>
        <v>1</v>
      </c>
      <c r="J22" s="71">
        <f>I22*'Inputs &amp; Outputs'!B$16*'Benefit Calculations'!G22*('Benefit Calculations'!C$4-'Benefit Calculations'!C$5)</f>
        <v>-1584.4811528443513</v>
      </c>
      <c r="K22" s="89">
        <f t="shared" si="3"/>
        <v>-0.45411415957460816</v>
      </c>
      <c r="L22" s="72">
        <f>K22*'Assumed Values'!$C$8</f>
        <v>-3409.4891100861582</v>
      </c>
      <c r="M22" s="73">
        <f t="shared" si="0"/>
        <v>-1008.7448007659317</v>
      </c>
      <c r="N22" s="88">
        <f>I22*'Inputs &amp; Outputs'!B$16*'Benefit Calculations'!G22*('Benefit Calculations'!D$4-'Benefit Calculations'!D$5)</f>
        <v>-330.81342915689589</v>
      </c>
      <c r="O22" s="89">
        <f t="shared" si="4"/>
        <v>-9.4811517377723739E-2</v>
      </c>
      <c r="P22" s="72">
        <f>ABS(O22*'Assumed Values'!$C$7)</f>
        <v>180.61594060456372</v>
      </c>
      <c r="Q22" s="73">
        <f t="shared" si="1"/>
        <v>53.4377395373754</v>
      </c>
      <c r="T22" s="85">
        <f t="shared" si="5"/>
        <v>-0.41196509973953133</v>
      </c>
      <c r="U22" s="86">
        <f>T22*'Assumed Values'!$D$8</f>
        <v>0</v>
      </c>
    </row>
    <row r="23" spans="2:21" x14ac:dyDescent="0.25">
      <c r="F23" s="70">
        <f t="shared" si="2"/>
        <v>2037</v>
      </c>
      <c r="G23" s="80">
        <f t="shared" si="6"/>
        <v>56623.853698963438</v>
      </c>
      <c r="H23" s="79">
        <f t="shared" si="8"/>
        <v>5.1765602593556448E-3</v>
      </c>
      <c r="I23" s="70">
        <f>IF(AND(F23&gt;='Inputs &amp; Outputs'!B$13,F23&lt;'Inputs &amp; Outputs'!B$13+'Inputs &amp; Outputs'!B$19),1,0)</f>
        <v>1</v>
      </c>
      <c r="J23" s="71">
        <f>I23*'Inputs &amp; Outputs'!B$16*'Benefit Calculations'!G23*('Benefit Calculations'!C$4-'Benefit Calculations'!C$5)</f>
        <v>-1592.6833150118634</v>
      </c>
      <c r="K23" s="89">
        <f t="shared" si="3"/>
        <v>-0.45646490888627278</v>
      </c>
      <c r="L23" s="72">
        <f>K23*'Assumed Values'!$C$8</f>
        <v>-3427.1385359181359</v>
      </c>
      <c r="M23" s="73">
        <f t="shared" si="0"/>
        <v>-947.63236356393281</v>
      </c>
      <c r="N23" s="88">
        <f>I23*'Inputs &amp; Outputs'!B$16*'Benefit Calculations'!G23*('Benefit Calculations'!D$4-'Benefit Calculations'!D$5)</f>
        <v>-332.52590480753071</v>
      </c>
      <c r="O23" s="89">
        <f t="shared" si="4"/>
        <v>-9.5302314910710478E-2</v>
      </c>
      <c r="P23" s="72">
        <f>ABS(O23*'Assumed Values'!$C$7)</f>
        <v>181.55090990490345</v>
      </c>
      <c r="Q23" s="73">
        <f t="shared" si="1"/>
        <v>50.200339454405963</v>
      </c>
      <c r="T23" s="85">
        <f t="shared" si="5"/>
        <v>-0.4140976619030845</v>
      </c>
      <c r="U23" s="86">
        <f>T23*'Assumed Values'!$D$8</f>
        <v>0</v>
      </c>
    </row>
    <row r="24" spans="2:21" x14ac:dyDescent="0.25">
      <c r="F24" s="70">
        <f t="shared" si="2"/>
        <v>2038</v>
      </c>
      <c r="G24" s="80">
        <f t="shared" si="6"/>
        <v>56916.970489753061</v>
      </c>
      <c r="H24" s="79">
        <f t="shared" si="8"/>
        <v>5.1765602593556448E-3</v>
      </c>
      <c r="I24" s="70">
        <f>IF(AND(F24&gt;='Inputs &amp; Outputs'!B$13,F24&lt;'Inputs &amp; Outputs'!B$13+'Inputs &amp; Outputs'!B$19),1,0)</f>
        <v>1</v>
      </c>
      <c r="J24" s="71">
        <f>I24*'Inputs &amp; Outputs'!B$16*'Benefit Calculations'!G24*('Benefit Calculations'!C$4-'Benefit Calculations'!C$5)</f>
        <v>-1600.9279361660929</v>
      </c>
      <c r="K24" s="89">
        <f t="shared" si="3"/>
        <v>-0.45882782699340396</v>
      </c>
      <c r="L24" s="72">
        <f>K24*'Assumed Values'!$C$8</f>
        <v>-3444.8793250664771</v>
      </c>
      <c r="M24" s="73">
        <f t="shared" si="0"/>
        <v>-890.22227999779204</v>
      </c>
      <c r="N24" s="88">
        <f>I24*'Inputs &amp; Outputs'!B$16*'Benefit Calculations'!G24*('Benefit Calculations'!D$4-'Benefit Calculations'!D$5)</f>
        <v>-334.24724519156365</v>
      </c>
      <c r="O24" s="89">
        <f t="shared" si="4"/>
        <v>-9.5795653086701876E-2</v>
      </c>
      <c r="P24" s="72">
        <f>ABS(O24*'Assumed Values'!$C$7)</f>
        <v>182.49071913016707</v>
      </c>
      <c r="Q24" s="73">
        <f t="shared" si="1"/>
        <v>47.159069660403567</v>
      </c>
      <c r="T24" s="85">
        <f t="shared" si="5"/>
        <v>-0.41624126340318413</v>
      </c>
      <c r="U24" s="86">
        <f>T24*'Assumed Values'!$D$8</f>
        <v>0</v>
      </c>
    </row>
    <row r="25" spans="2:21" x14ac:dyDescent="0.25">
      <c r="F25" s="70">
        <f t="shared" si="2"/>
        <v>2039</v>
      </c>
      <c r="G25" s="80">
        <f t="shared" si="6"/>
        <v>57211.604617273231</v>
      </c>
      <c r="H25" s="79">
        <f t="shared" si="8"/>
        <v>5.1765602593556448E-3</v>
      </c>
      <c r="I25" s="70">
        <f>IF(AND(F25&gt;='Inputs &amp; Outputs'!B$13,F25&lt;'Inputs &amp; Outputs'!B$13+'Inputs &amp; Outputs'!B$19),1,0)</f>
        <v>1</v>
      </c>
      <c r="J25" s="71">
        <f>I25*'Inputs &amp; Outputs'!B$16*'Benefit Calculations'!G25*('Benefit Calculations'!C$4-'Benefit Calculations'!C$5)</f>
        <v>-1609.2152360985424</v>
      </c>
      <c r="K25" s="89">
        <f t="shared" si="3"/>
        <v>-0.46120297688850442</v>
      </c>
      <c r="L25" s="72">
        <f>K25*'Assumed Values'!$C$8</f>
        <v>-3462.7119504788911</v>
      </c>
      <c r="M25" s="73">
        <f t="shared" si="0"/>
        <v>-836.29025165833764</v>
      </c>
      <c r="N25" s="88">
        <f>I25*'Inputs &amp; Outputs'!B$16*'Benefit Calculations'!G25*('Benefit Calculations'!D$4-'Benefit Calculations'!D$5)</f>
        <v>-335.97749619782138</v>
      </c>
      <c r="O25" s="89">
        <f t="shared" si="4"/>
        <v>-9.6291545057489505E-2</v>
      </c>
      <c r="P25" s="72">
        <f>ABS(O25*'Assumed Values'!$C$7)</f>
        <v>183.4353933345175</v>
      </c>
      <c r="Q25" s="73">
        <f t="shared" si="1"/>
        <v>44.302048061939985</v>
      </c>
      <c r="T25" s="85">
        <f t="shared" si="5"/>
        <v>-0.41839596138562107</v>
      </c>
      <c r="U25" s="86">
        <f>T25*'Assumed Values'!$D$8</f>
        <v>0</v>
      </c>
    </row>
    <row r="26" spans="2:21" x14ac:dyDescent="0.25">
      <c r="F26" s="70">
        <f t="shared" si="2"/>
        <v>2040</v>
      </c>
      <c r="G26" s="80">
        <f t="shared" si="6"/>
        <v>57507.763936108975</v>
      </c>
      <c r="H26" s="79">
        <f t="shared" si="8"/>
        <v>5.1765602593556448E-3</v>
      </c>
      <c r="I26" s="70">
        <f>IF(AND(F26&gt;='Inputs &amp; Outputs'!B$13,F26&lt;'Inputs &amp; Outputs'!B$13+'Inputs &amp; Outputs'!B$19),1,0)</f>
        <v>1</v>
      </c>
      <c r="J26" s="71">
        <f>I26*'Inputs &amp; Outputs'!B$16*'Benefit Calculations'!G26*('Benefit Calculations'!C$4-'Benefit Calculations'!C$5)</f>
        <v>-1617.5454357384797</v>
      </c>
      <c r="K26" s="89">
        <f t="shared" si="3"/>
        <v>-0.46359042189016197</v>
      </c>
      <c r="L26" s="72">
        <f>K26*'Assumed Values'!$C$8</f>
        <v>-3480.6368875513363</v>
      </c>
      <c r="M26" s="73">
        <f t="shared" si="0"/>
        <v>-785.62556872930725</v>
      </c>
      <c r="N26" s="88">
        <f>I26*'Inputs &amp; Outputs'!B$16*'Benefit Calculations'!G26*('Benefit Calculations'!D$4-'Benefit Calculations'!D$5)</f>
        <v>-337.71670395267682</v>
      </c>
      <c r="O26" s="89">
        <f t="shared" si="4"/>
        <v>-9.6790004042946048E-2</v>
      </c>
      <c r="P26" s="72">
        <f>ABS(O26*'Assumed Values'!$C$7)</f>
        <v>184.38495770181223</v>
      </c>
      <c r="Q26" s="73">
        <f t="shared" si="1"/>
        <v>41.618112414341581</v>
      </c>
      <c r="T26" s="85">
        <f t="shared" si="5"/>
        <v>-0.4205618132920047</v>
      </c>
      <c r="U26" s="86">
        <f>T26*'Assumed Values'!$D$8</f>
        <v>0</v>
      </c>
    </row>
    <row r="27" spans="2:21" x14ac:dyDescent="0.25">
      <c r="F27" s="70">
        <f t="shared" si="2"/>
        <v>2041</v>
      </c>
      <c r="G27" s="80">
        <f t="shared" si="6"/>
        <v>57805.456341505043</v>
      </c>
      <c r="H27" s="79">
        <f t="shared" si="8"/>
        <v>5.1765602593556448E-3</v>
      </c>
      <c r="I27" s="70">
        <f>IF(AND(F27&gt;='Inputs &amp; Outputs'!B$13,F27&lt;'Inputs &amp; Outputs'!B$13+'Inputs &amp; Outputs'!B$19),1,0)</f>
        <v>1</v>
      </c>
      <c r="J27" s="71">
        <f>I27*'Inputs &amp; Outputs'!B$16*'Benefit Calculations'!G27*('Benefit Calculations'!C$4-'Benefit Calculations'!C$5)</f>
        <v>-1625.9187571588252</v>
      </c>
      <c r="K27" s="89">
        <f t="shared" si="3"/>
        <v>-0.46599022564473641</v>
      </c>
      <c r="L27" s="72">
        <f>K27*'Assumed Values'!$C$8</f>
        <v>-3498.6546141406811</v>
      </c>
      <c r="M27" s="73">
        <f t="shared" si="0"/>
        <v>-738.03028675432233</v>
      </c>
      <c r="N27" s="88">
        <f>I27*'Inputs &amp; Outputs'!B$16*'Benefit Calculations'!G27*('Benefit Calculations'!D$4-'Benefit Calculations'!D$5)</f>
        <v>-339.4649148212788</v>
      </c>
      <c r="O27" s="89">
        <f t="shared" si="4"/>
        <v>-9.7291043331377641E-2</v>
      </c>
      <c r="P27" s="72">
        <f>ABS(O27*'Assumed Values'!$C$7)</f>
        <v>185.33943754627441</v>
      </c>
      <c r="Q27" s="73">
        <f t="shared" si="1"/>
        <v>39.096776711341171</v>
      </c>
      <c r="T27" s="85">
        <f t="shared" si="5"/>
        <v>-0.42273887686129458</v>
      </c>
      <c r="U27" s="86">
        <f>T27*'Assumed Values'!$D$8</f>
        <v>0</v>
      </c>
    </row>
    <row r="28" spans="2:21" x14ac:dyDescent="0.25">
      <c r="F28" s="70">
        <f t="shared" si="2"/>
        <v>2042</v>
      </c>
      <c r="G28" s="80">
        <f t="shared" si="6"/>
        <v>58104.689769576398</v>
      </c>
      <c r="H28" s="79">
        <f t="shared" si="8"/>
        <v>5.1765602593556448E-3</v>
      </c>
      <c r="I28" s="70">
        <f>IF(AND(F28&gt;='Inputs &amp; Outputs'!B$13,F28&lt;'Inputs &amp; Outputs'!B$13+'Inputs &amp; Outputs'!B$19),1,0)</f>
        <v>1</v>
      </c>
      <c r="J28" s="71">
        <f>I28*'Inputs &amp; Outputs'!B$16*'Benefit Calculations'!G28*('Benefit Calculations'!C$4-'Benefit Calculations'!C$5)</f>
        <v>-1634.3354235820748</v>
      </c>
      <c r="K28" s="89">
        <f t="shared" si="3"/>
        <v>-0.4684024521280572</v>
      </c>
      <c r="L28" s="72">
        <f>K28*'Assumed Values'!$C$8</f>
        <v>-3516.7656105774536</v>
      </c>
      <c r="M28" s="73">
        <f t="shared" si="0"/>
        <v>-693.31845327751</v>
      </c>
      <c r="N28" s="88">
        <f>I28*'Inputs &amp; Outputs'!B$16*'Benefit Calculations'!G28*('Benefit Calculations'!D$4-'Benefit Calculations'!D$5)</f>
        <v>-341.22217540878825</v>
      </c>
      <c r="O28" s="89">
        <f t="shared" si="4"/>
        <v>-9.7794676279878104E-2</v>
      </c>
      <c r="P28" s="72">
        <f>ABS(O28*'Assumed Values'!$C$7)</f>
        <v>186.29885831316778</v>
      </c>
      <c r="Q28" s="73">
        <f t="shared" si="1"/>
        <v>36.728190216760751</v>
      </c>
      <c r="T28" s="85">
        <f t="shared" si="5"/>
        <v>-0.42492721013133944</v>
      </c>
      <c r="U28" s="86">
        <f>T28*'Assumed Values'!$D$8</f>
        <v>0</v>
      </c>
    </row>
    <row r="29" spans="2:21" x14ac:dyDescent="0.25">
      <c r="F29" s="70">
        <f t="shared" si="2"/>
        <v>2043</v>
      </c>
      <c r="G29" s="80">
        <f t="shared" si="6"/>
        <v>58405.472197519775</v>
      </c>
      <c r="H29" s="79">
        <f t="shared" si="8"/>
        <v>5.1765602593556448E-3</v>
      </c>
      <c r="I29" s="70">
        <f>IF(AND(F29&gt;='Inputs &amp; Outputs'!B$13,F29&lt;'Inputs &amp; Outputs'!B$13+'Inputs &amp; Outputs'!B$19),1,0)</f>
        <v>1</v>
      </c>
      <c r="J29" s="71">
        <f>I29*'Inputs &amp; Outputs'!B$16*'Benefit Calculations'!G29*('Benefit Calculations'!C$4-'Benefit Calculations'!C$5)</f>
        <v>-1642.7956593862468</v>
      </c>
      <c r="K29" s="89">
        <f t="shared" si="3"/>
        <v>-0.47082716564712801</v>
      </c>
      <c r="L29" s="72">
        <f>K29*'Assumed Values'!$C$8</f>
        <v>-3534.9703596786371</v>
      </c>
      <c r="M29" s="73">
        <f t="shared" si="0"/>
        <v>-651.3153813362843</v>
      </c>
      <c r="N29" s="88">
        <f>I29*'Inputs &amp; Outputs'!B$16*'Benefit Calculations'!G29*('Benefit Calculations'!D$4-'Benefit Calculations'!D$5)</f>
        <v>-342.98853256162022</v>
      </c>
      <c r="O29" s="89">
        <f t="shared" si="4"/>
        <v>-9.8300916314685058E-2</v>
      </c>
      <c r="P29" s="72">
        <f>ABS(O29*'Assumed Values'!$C$7)</f>
        <v>187.26324557947504</v>
      </c>
      <c r="Q29" s="73">
        <f t="shared" si="1"/>
        <v>34.503098978163443</v>
      </c>
      <c r="T29" s="85">
        <f t="shared" si="5"/>
        <v>-0.42712687144042416</v>
      </c>
      <c r="U29" s="86">
        <f>T29*'Assumed Values'!$D$8</f>
        <v>0</v>
      </c>
    </row>
    <row r="30" spans="2:21" x14ac:dyDescent="0.25">
      <c r="F30" s="70">
        <f t="shared" si="2"/>
        <v>2044</v>
      </c>
      <c r="G30" s="80">
        <f t="shared" si="6"/>
        <v>58707.811643826361</v>
      </c>
      <c r="H30" s="79">
        <f t="shared" si="8"/>
        <v>5.1765602593556448E-3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60555</v>
      </c>
      <c r="H31" s="79">
        <f t="shared" si="8"/>
        <v>5.1765602593556448E-3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60868.466606505281</v>
      </c>
      <c r="H32" s="79">
        <f t="shared" si="8"/>
        <v>5.1765602593556448E-3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61183.555891788434</v>
      </c>
      <c r="H33" s="79">
        <f t="shared" si="8"/>
        <v>5.1765602593556448E-3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61500.276255743927</v>
      </c>
      <c r="H34" s="79">
        <f t="shared" si="8"/>
        <v>5.1765602593556448E-3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61818.636141748808</v>
      </c>
      <c r="H35" s="79">
        <f t="shared" si="8"/>
        <v>5.1765602593556448E-3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62138.644036887752</v>
      </c>
      <c r="H36" s="79">
        <f t="shared" si="8"/>
        <v>5.1765602593556448E-3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-31294.728718712679</v>
      </c>
      <c r="K37" s="71">
        <f t="shared" ref="K37:Q37" si="9">SUM(K4:K36)</f>
        <v>-8.9691060103190718</v>
      </c>
      <c r="L37" s="74">
        <f t="shared" si="9"/>
        <v>-67340.047925475592</v>
      </c>
      <c r="M37" s="75">
        <f t="shared" si="9"/>
        <v>-25144.75097034534</v>
      </c>
      <c r="N37" s="88">
        <f t="shared" si="9"/>
        <v>-6533.8211839173046</v>
      </c>
      <c r="O37" s="88">
        <f t="shared" si="9"/>
        <v>-1.8726008260931621</v>
      </c>
      <c r="P37" s="76">
        <f t="shared" si="9"/>
        <v>3567.304573707474</v>
      </c>
      <c r="Q37" s="75">
        <f t="shared" si="9"/>
        <v>1332.0303133807856</v>
      </c>
      <c r="T37" s="85">
        <f>SUM(T4:T36)</f>
        <v>-8.1366294668652976</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2018-10-24T21:47:06Z</dcterms:modified>
</cp:coreProperties>
</file>