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8_HW_SH288/"/>
    </mc:Choice>
  </mc:AlternateContent>
  <xr:revisionPtr revIDLastSave="15" documentId="10_ncr:100000_{6824DD4C-1809-4D01-A312-141EB9E8330B}" xr6:coauthVersionLast="40" xr6:coauthVersionMax="40" xr10:uidLastSave="{15F6DC09-C51B-4877-B05E-B3360139EB1A}"/>
  <bookViews>
    <workbookView xWindow="0" yWindow="0" windowWidth="28800" windowHeight="14025" tabRatio="763" firstSheet="4" activeTab="4" xr2:uid="{00000000-000D-0000-FFFF-FFFF00000000}"/>
  </bookViews>
  <sheets>
    <sheet name="Instructions" sheetId="8" r:id="rId1"/>
    <sheet name="ITS Delay Worksheet" sheetId="7" state="hidden" r:id="rId2"/>
    <sheet name="Emissions Reduction Worksheet" sheetId="5" state="hidden" r:id="rId3"/>
    <sheet name="Benefit Calculations" sheetId="19" r:id="rId4"/>
    <sheet name="Inputs &amp; Outputs" sheetId="11"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36" i="19"/>
  <c r="C9" i="19"/>
  <c r="H6" i="19"/>
  <c r="H13" i="19"/>
  <c r="C12" i="2"/>
  <c r="D5" i="19"/>
  <c r="F5" i="19"/>
  <c r="F6" i="19"/>
  <c r="F7" i="19"/>
  <c r="F8" i="19"/>
  <c r="F9" i="19"/>
  <c r="F10" i="19"/>
  <c r="F11" i="19"/>
  <c r="I11" i="19"/>
  <c r="D4" i="19"/>
  <c r="N11" i="19"/>
  <c r="O11" i="19"/>
  <c r="P11" i="19"/>
  <c r="Q11" i="19"/>
  <c r="C5" i="19"/>
  <c r="C4"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24" i="19"/>
  <c r="I7" i="19"/>
  <c r="I17" i="19"/>
  <c r="I36" i="19"/>
  <c r="I33" i="19"/>
  <c r="I28" i="19"/>
  <c r="I15" i="19"/>
  <c r="I35" i="19"/>
  <c r="I34" i="19"/>
  <c r="I23" i="19"/>
  <c r="I13" i="19"/>
  <c r="I31" i="19"/>
  <c r="I4" i="19"/>
  <c r="I14" i="19"/>
  <c r="I30" i="19"/>
  <c r="I18" i="19"/>
  <c r="I19" i="19"/>
  <c r="I9" i="19"/>
  <c r="I29" i="19"/>
  <c r="I16" i="19"/>
  <c r="I20" i="19"/>
  <c r="H30" i="19"/>
  <c r="H25" i="19"/>
  <c r="H20" i="19"/>
  <c r="H15" i="19"/>
  <c r="H34" i="19"/>
  <c r="H28" i="19"/>
  <c r="H31" i="19"/>
  <c r="H26" i="19"/>
  <c r="H21" i="19"/>
  <c r="H32" i="19"/>
  <c r="G32" i="19"/>
  <c r="N32" i="19"/>
  <c r="O32" i="19"/>
  <c r="P32" i="19"/>
  <c r="Q32" i="19"/>
  <c r="H24" i="19"/>
  <c r="H35" i="19"/>
  <c r="H12" i="19"/>
  <c r="G12" i="19"/>
  <c r="G13" i="19"/>
  <c r="H19" i="19"/>
  <c r="H22" i="19"/>
  <c r="H17" i="19"/>
  <c r="H27" i="19"/>
  <c r="H23" i="19"/>
  <c r="H33" i="19"/>
  <c r="G33" i="19"/>
  <c r="G34" i="19"/>
  <c r="H29" i="19"/>
  <c r="H14" i="19"/>
  <c r="G14" i="19"/>
  <c r="H16" i="19"/>
  <c r="H18" i="19"/>
  <c r="H11" i="19"/>
  <c r="H10" i="19"/>
  <c r="H5" i="19"/>
  <c r="G5" i="19"/>
  <c r="G6" i="19"/>
  <c r="H7" i="19"/>
  <c r="H8" i="19"/>
  <c r="H9" i="19"/>
  <c r="N6" i="19"/>
  <c r="O6" i="19"/>
  <c r="P6" i="19"/>
  <c r="Q6" i="19"/>
  <c r="J4" i="19"/>
  <c r="T4" i="19"/>
  <c r="U4" i="19"/>
  <c r="J13" i="19"/>
  <c r="T13" i="19"/>
  <c r="U13" i="19"/>
  <c r="J5" i="19"/>
  <c r="K13" i="19"/>
  <c r="L13" i="19"/>
  <c r="M13" i="19"/>
  <c r="N12" i="19"/>
  <c r="O12" i="19"/>
  <c r="P12" i="19"/>
  <c r="Q12" i="19"/>
  <c r="N5" i="19"/>
  <c r="O5" i="19"/>
  <c r="P5" i="19"/>
  <c r="Q5" i="19"/>
  <c r="J12" i="19"/>
  <c r="J34" i="19"/>
  <c r="N31" i="19"/>
  <c r="O31" i="19"/>
  <c r="P31" i="19"/>
  <c r="Q31" i="19"/>
  <c r="J11" i="19"/>
  <c r="N4" i="19"/>
  <c r="J31" i="19"/>
  <c r="N13" i="19"/>
  <c r="O13" i="19"/>
  <c r="P13" i="19"/>
  <c r="Q13" i="19"/>
  <c r="G35" i="19"/>
  <c r="J32" i="19"/>
  <c r="N33" i="19"/>
  <c r="O33" i="19"/>
  <c r="P33" i="19"/>
  <c r="Q33" i="19"/>
  <c r="N34" i="19"/>
  <c r="O34" i="19"/>
  <c r="P34" i="19"/>
  <c r="Q34" i="19"/>
  <c r="G15" i="19"/>
  <c r="N14" i="19"/>
  <c r="O14" i="19"/>
  <c r="P14" i="19"/>
  <c r="Q14" i="19"/>
  <c r="J14" i="19"/>
  <c r="K14" i="19"/>
  <c r="L14" i="19"/>
  <c r="M14" i="19"/>
  <c r="G7" i="19"/>
  <c r="J6" i="19"/>
  <c r="K6" i="19"/>
  <c r="L6" i="19"/>
  <c r="M6" i="19"/>
  <c r="J33" i="19"/>
  <c r="G8" i="19"/>
  <c r="K4" i="19"/>
  <c r="K5" i="19"/>
  <c r="L5" i="19"/>
  <c r="M5" i="19"/>
  <c r="T5" i="19"/>
  <c r="U5" i="19"/>
  <c r="K32" i="19"/>
  <c r="L32" i="19"/>
  <c r="M32" i="19"/>
  <c r="T32" i="19"/>
  <c r="U32" i="19"/>
  <c r="T14" i="19"/>
  <c r="U14" i="19"/>
  <c r="O4" i="19"/>
  <c r="L4" i="19"/>
  <c r="T12" i="19"/>
  <c r="U12" i="19"/>
  <c r="K12" i="19"/>
  <c r="L12" i="19"/>
  <c r="M12" i="19"/>
  <c r="T11" i="19"/>
  <c r="U11" i="19"/>
  <c r="K11" i="19"/>
  <c r="L11" i="19"/>
  <c r="M11" i="19"/>
  <c r="T31" i="19"/>
  <c r="U31" i="19"/>
  <c r="K31" i="19"/>
  <c r="L31" i="19"/>
  <c r="M31" i="19"/>
  <c r="K34" i="19"/>
  <c r="L34" i="19"/>
  <c r="M34" i="19"/>
  <c r="T34" i="19"/>
  <c r="U34" i="19"/>
  <c r="G36" i="19"/>
  <c r="J35" i="19"/>
  <c r="N35" i="19"/>
  <c r="O35" i="19"/>
  <c r="P35" i="19"/>
  <c r="Q35" i="19"/>
  <c r="T33" i="19"/>
  <c r="U33" i="19"/>
  <c r="K33" i="19"/>
  <c r="L33" i="19"/>
  <c r="M33" i="19"/>
  <c r="T6" i="19"/>
  <c r="U6" i="19"/>
  <c r="N7" i="19"/>
  <c r="O7" i="19"/>
  <c r="P7" i="19"/>
  <c r="Q7" i="19"/>
  <c r="J7" i="19"/>
  <c r="G16" i="19"/>
  <c r="J15" i="19"/>
  <c r="N15" i="19"/>
  <c r="O15" i="19"/>
  <c r="P15" i="19"/>
  <c r="Q15" i="19"/>
  <c r="G9" i="19"/>
  <c r="J8" i="19"/>
  <c r="N8" i="19"/>
  <c r="P4" i="19"/>
  <c r="M4" i="19"/>
  <c r="N36" i="19"/>
  <c r="O36" i="19"/>
  <c r="P36" i="19"/>
  <c r="Q36" i="19"/>
  <c r="J36" i="19"/>
  <c r="K35" i="19"/>
  <c r="L35" i="19"/>
  <c r="M35" i="19"/>
  <c r="T35" i="19"/>
  <c r="U35" i="19"/>
  <c r="T7" i="19"/>
  <c r="U7" i="19"/>
  <c r="K7" i="19"/>
  <c r="L7" i="19"/>
  <c r="M7" i="19"/>
  <c r="K15" i="19"/>
  <c r="L15" i="19"/>
  <c r="M15" i="19"/>
  <c r="T15" i="19"/>
  <c r="U15" i="19"/>
  <c r="G17" i="19"/>
  <c r="N16" i="19"/>
  <c r="O16" i="19"/>
  <c r="P16" i="19"/>
  <c r="Q16" i="19"/>
  <c r="J16" i="19"/>
  <c r="O8" i="19"/>
  <c r="K8" i="19"/>
  <c r="T8" i="19"/>
  <c r="G10" i="19"/>
  <c r="J9" i="19"/>
  <c r="N9" i="19"/>
  <c r="O9" i="19"/>
  <c r="P9" i="19"/>
  <c r="Q9" i="19"/>
  <c r="Q4" i="19"/>
  <c r="K36" i="19"/>
  <c r="L36" i="19"/>
  <c r="M36" i="19"/>
  <c r="T36" i="19"/>
  <c r="U36" i="19"/>
  <c r="K16" i="19"/>
  <c r="L16" i="19"/>
  <c r="M16" i="19"/>
  <c r="T16" i="19"/>
  <c r="U16" i="19"/>
  <c r="G18" i="19"/>
  <c r="N17" i="19"/>
  <c r="O17" i="19"/>
  <c r="P17" i="19"/>
  <c r="Q17" i="19"/>
  <c r="J17" i="19"/>
  <c r="K9" i="19"/>
  <c r="L9" i="19"/>
  <c r="M9" i="19"/>
  <c r="T9" i="19"/>
  <c r="U9" i="19"/>
  <c r="U8" i="19"/>
  <c r="L8" i="19"/>
  <c r="N10" i="19"/>
  <c r="O10" i="19"/>
  <c r="P10" i="19"/>
  <c r="Q10" i="19"/>
  <c r="J10" i="19"/>
  <c r="P8" i="19"/>
  <c r="K17" i="19"/>
  <c r="L17" i="19"/>
  <c r="M17" i="19"/>
  <c r="T17" i="19"/>
  <c r="U17" i="19"/>
  <c r="G19" i="19"/>
  <c r="N18" i="19"/>
  <c r="O18" i="19"/>
  <c r="P18" i="19"/>
  <c r="Q18" i="19"/>
  <c r="J18" i="19"/>
  <c r="M8" i="19"/>
  <c r="Q8" i="19"/>
  <c r="T10" i="19"/>
  <c r="K10" i="19"/>
  <c r="T18" i="19"/>
  <c r="U18" i="19"/>
  <c r="K18" i="19"/>
  <c r="L18" i="19"/>
  <c r="M18" i="19"/>
  <c r="G20" i="19"/>
  <c r="J19" i="19"/>
  <c r="N19" i="19"/>
  <c r="O19" i="19"/>
  <c r="U10" i="19"/>
  <c r="L10" i="19"/>
  <c r="G21" i="19"/>
  <c r="N20" i="19"/>
  <c r="O20" i="19"/>
  <c r="P20" i="19"/>
  <c r="Q20" i="19"/>
  <c r="J20" i="19"/>
  <c r="P19" i="19"/>
  <c r="T19" i="19"/>
  <c r="K19" i="19"/>
  <c r="M10" i="19"/>
  <c r="Q19" i="19"/>
  <c r="K20" i="19"/>
  <c r="L20" i="19"/>
  <c r="M20" i="19"/>
  <c r="T20" i="19"/>
  <c r="U20" i="19"/>
  <c r="L19" i="19"/>
  <c r="U19" i="19"/>
  <c r="G22" i="19"/>
  <c r="N21" i="19"/>
  <c r="J21" i="19"/>
  <c r="T21" i="19"/>
  <c r="K21" i="19"/>
  <c r="M19" i="19"/>
  <c r="O21" i="19"/>
  <c r="G23" i="19"/>
  <c r="N22" i="19"/>
  <c r="O22" i="19"/>
  <c r="P22" i="19"/>
  <c r="Q22" i="19"/>
  <c r="J22" i="19"/>
  <c r="L21" i="19"/>
  <c r="K22" i="19"/>
  <c r="L22" i="19"/>
  <c r="M22" i="19"/>
  <c r="T22" i="19"/>
  <c r="U22" i="19"/>
  <c r="U21" i="19"/>
  <c r="P21" i="19"/>
  <c r="G24" i="19"/>
  <c r="J23" i="19"/>
  <c r="N23" i="19"/>
  <c r="O23" i="19"/>
  <c r="Q21" i="19"/>
  <c r="T23" i="19"/>
  <c r="K23" i="19"/>
  <c r="L23" i="19"/>
  <c r="M23" i="19"/>
  <c r="G25" i="19"/>
  <c r="N24" i="19"/>
  <c r="O24" i="19"/>
  <c r="P24" i="19"/>
  <c r="Q24" i="19"/>
  <c r="J24" i="19"/>
  <c r="M21" i="19"/>
  <c r="U23" i="19"/>
  <c r="G26" i="19"/>
  <c r="N25" i="19"/>
  <c r="O25" i="19"/>
  <c r="P25" i="19"/>
  <c r="Q25" i="19"/>
  <c r="J25" i="19"/>
  <c r="T24" i="19"/>
  <c r="U24" i="19"/>
  <c r="K24" i="19"/>
  <c r="L24" i="19"/>
  <c r="M24" i="19"/>
  <c r="P23" i="19"/>
  <c r="Q23" i="19"/>
  <c r="T25" i="19"/>
  <c r="U25" i="19"/>
  <c r="K25" i="19"/>
  <c r="G27" i="19"/>
  <c r="N26" i="19"/>
  <c r="O26" i="19"/>
  <c r="J26" i="19"/>
  <c r="P26" i="19"/>
  <c r="L25" i="19"/>
  <c r="T26" i="19"/>
  <c r="K26" i="19"/>
  <c r="L26" i="19"/>
  <c r="M26" i="19"/>
  <c r="G28" i="19"/>
  <c r="N27" i="19"/>
  <c r="O27" i="19"/>
  <c r="P27" i="19"/>
  <c r="Q27" i="19"/>
  <c r="J27" i="19"/>
  <c r="U26" i="19"/>
  <c r="G29" i="19"/>
  <c r="N28" i="19"/>
  <c r="O28" i="19"/>
  <c r="P28" i="19"/>
  <c r="Q28" i="19"/>
  <c r="J28" i="19"/>
  <c r="M25" i="19"/>
  <c r="K27" i="19"/>
  <c r="L27" i="19"/>
  <c r="M27" i="19"/>
  <c r="T27" i="19"/>
  <c r="U27" i="19"/>
  <c r="Q26" i="19"/>
  <c r="T28" i="19"/>
  <c r="U28" i="19"/>
  <c r="K28" i="19"/>
  <c r="L28" i="19"/>
  <c r="G30" i="19"/>
  <c r="N29" i="19"/>
  <c r="O29" i="19"/>
  <c r="P29" i="19"/>
  <c r="Q29" i="19"/>
  <c r="J29" i="19"/>
  <c r="K29" i="19"/>
  <c r="L29" i="19"/>
  <c r="M29" i="19"/>
  <c r="T29" i="19"/>
  <c r="U29" i="19"/>
  <c r="J30" i="19"/>
  <c r="N30" i="19"/>
  <c r="M28" i="19"/>
  <c r="O30" i="19"/>
  <c r="N37" i="19"/>
  <c r="T30" i="19"/>
  <c r="K30" i="19"/>
  <c r="J37" i="19"/>
  <c r="L30" i="19"/>
  <c r="K37" i="19"/>
  <c r="B37" i="11"/>
  <c r="U30" i="19"/>
  <c r="U37" i="19"/>
  <c r="T37" i="19"/>
  <c r="P30" i="19"/>
  <c r="O37" i="19"/>
  <c r="B38" i="11"/>
  <c r="Q30" i="19"/>
  <c r="Q37" i="19"/>
  <c r="B31" i="11"/>
  <c r="P37" i="19"/>
  <c r="M30"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<sst xmlns="http://schemas.openxmlformats.org/spreadsheetml/2006/main" count="263" uniqueCount="131">
  <si>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</si>
  <si>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</si>
  <si>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</si>
  <si>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</si>
  <si>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</si>
  <si>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</si>
  <si>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</si>
  <si>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</si>
  <si>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</si>
  <si>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</si>
  <si>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</si>
  <si>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</si>
  <si>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</si>
  <si>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</si>
  <si>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</si>
  <si>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</si>
  <si>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</si>
  <si>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</si>
  <si>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</si>
  <si>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</si>
  <si>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</si>
  <si>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</si>
  <si>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</si>
  <si>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</si>
  <si>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</si>
  <si>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</si>
  <si>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</si>
  <si>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</si>
  <si>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</si>
  <si>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</si>
  <si>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</si>
  <si>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</si>
  <si>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</si>
  <si>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</si>
  <si>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</si>
  <si>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</si>
  <si>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</si>
  <si>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</si>
  <si>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</si>
  <si>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</si>
  <si>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</si>
  <si>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</si>
  <si>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</si>
  <si>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</si>
  <si>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</si>
  <si>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</si>
  <si>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</si>
  <si>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</si>
  <si>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</si>
  <si>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</si>
  <si>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</si>
  <si>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</si>
  <si>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</si>
  <si>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</si>
  <si>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</si>
  <si>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</si>
  <si>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</si>
  <si>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</si>
  <si>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</si>
  <si>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</si>
  <si>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</si>
  <si>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</si>
  <si>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</si>
  <si>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</si>
  <si>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</si>
  <si>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</si>
  <si>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</si>
  <si>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</si>
  <si>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INPUTS</t>
  </si>
  <si>
    <t>SH 288/CR 57 Grade Separation</t>
  </si>
  <si>
    <t>Data entered by the sponsors</t>
  </si>
  <si>
    <t>Application ID Number:</t>
  </si>
  <si>
    <t>Data populated/calculated based on inputs</t>
  </si>
  <si>
    <t>Sponsor ID Number (CSJ, etc.):</t>
  </si>
  <si>
    <t>0598-02-113</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</si>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</sst>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C25" sqref="C25"/>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46</v>
      </c>
      <c r="G2"/>
      <c r="H2"/>
      <c r="I2"/>
      <c r="K2" s="1"/>
      <c r="L2" s="38"/>
    </row>
    <row r="3" spans="2:21" ht="41.45" customHeight="1">
      <c r="B3" s="44" t="s">
        <v>47</v>
      </c>
      <c r="C3" s="45" t="s">
        <v>48</v>
      </c>
      <c r="D3" s="46" t="s">
        <v>49</v>
      </c>
      <c r="E3" s="42"/>
      <c r="F3" s="40" t="s">
        <v>3</v>
      </c>
      <c r="G3" s="41" t="s">
        <v>50</v>
      </c>
      <c r="H3" s="52" t="s">
        <v>51</v>
      </c>
      <c r="I3" s="41" t="s">
        <v>52</v>
      </c>
      <c r="J3" s="40" t="s">
        <v>53</v>
      </c>
      <c r="K3" s="41" t="s">
        <v>54</v>
      </c>
      <c r="L3" s="43" t="s">
        <v>55</v>
      </c>
      <c r="M3" s="43" t="s">
        <v>56</v>
      </c>
      <c r="N3" s="43" t="s">
        <v>57</v>
      </c>
      <c r="O3" s="43" t="s">
        <v>58</v>
      </c>
      <c r="P3" s="41" t="s">
        <v>59</v>
      </c>
      <c r="Q3" s="41" t="s">
        <v>60</v>
      </c>
    </row>
    <row r="4" spans="2:21">
      <c r="B4" s="48" t="s">
        <v>61</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9.6295796334699896E-2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1.88135001807999E-2</v>
      </c>
      <c r="F4" s="54">
        <v>2018</v>
      </c>
      <c r="G4" s="63">
        <f>'Inputs &amp; Outputs'!B22</f>
        <v>68334</v>
      </c>
      <c r="H4" s="61" t="s">
        <v>62</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63</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6.3552699983099994E-2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1.13663999364E-2</v>
      </c>
      <c r="F5" s="54">
        <f t="shared" ref="F5:F36" si="2">F4+1</f>
        <v>2019</v>
      </c>
      <c r="G5" s="63">
        <f>G4+G4*H5</f>
        <v>69783.688960357453</v>
      </c>
      <c r="H5" s="62">
        <f>$C$9</f>
        <v>2.121475342227086E-2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71264.132714547886</v>
      </c>
      <c r="H6" s="62">
        <f t="shared" ref="H6:H11" si="7">$C$9</f>
        <v>2.121475342227086E-2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72775.983717939002</v>
      </c>
      <c r="H7" s="62">
        <f t="shared" si="7"/>
        <v>2.121475342227086E-2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74319.90826757827</v>
      </c>
      <c r="H8" s="62">
        <f t="shared" si="7"/>
        <v>2.121475342227086E-2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64</v>
      </c>
      <c r="C9" s="53">
        <f>('Inputs &amp; Outputs'!B23/'Inputs &amp; Outputs'!B22)^(1/(2025-2018))-1</f>
        <v>2.121475342227086E-2</v>
      </c>
      <c r="F9" s="54">
        <f t="shared" si="2"/>
        <v>2023</v>
      </c>
      <c r="G9" s="63">
        <f t="shared" si="6"/>
        <v>75896.586795840733</v>
      </c>
      <c r="H9" s="62">
        <f t="shared" si="7"/>
        <v>2.121475342227086E-2</v>
      </c>
      <c r="I9" s="54">
        <f>IF(AND(F9&gt;='Inputs &amp; Outputs'!B$13,F9&lt;'Inputs &amp; Outputs'!B$13+'Inputs &amp; Outputs'!B$19),1,0)</f>
        <v>1</v>
      </c>
      <c r="J9" s="55">
        <f>I9*'Inputs &amp; Outputs'!B$16*'Benefit Calculations'!G9*('Benefit Calculations'!C$4-'Benefit Calculations'!C$5)</f>
        <v>4870.7749382590046</v>
      </c>
      <c r="K9" s="71">
        <f t="shared" si="3"/>
        <v>1.3959698186336413</v>
      </c>
      <c r="L9" s="56">
        <f>K9*'Assumed Values'!$C$8</f>
        <v>10480.941398301378</v>
      </c>
      <c r="M9" s="57">
        <f t="shared" si="0"/>
        <v>7472.7663649671167</v>
      </c>
      <c r="N9" s="55">
        <f>I9*'Inputs &amp; Outputs'!B$16*'Benefit Calculations'!G9*('Benefit Calculations'!D$4-'Benefit Calculations'!D$5)</f>
        <v>1107.8106005497905</v>
      </c>
      <c r="O9" s="71">
        <f t="shared" si="4"/>
        <v>0.31749981937836813</v>
      </c>
      <c r="P9" s="56">
        <f>ABS(O9*'Assumed Values'!$C$7)</f>
        <v>604.8371559157913</v>
      </c>
      <c r="Q9" s="57">
        <f t="shared" si="1"/>
        <v>431.24053300616788</v>
      </c>
      <c r="T9" s="68">
        <f t="shared" si="5"/>
        <v>1.2664014839473412</v>
      </c>
      <c r="U9" s="69">
        <f>T9*'Assumed Values'!$D$8</f>
        <v>0</v>
      </c>
    </row>
    <row r="10" spans="2:21">
      <c r="B10" s="15" t="s">
        <v>65</v>
      </c>
      <c r="C10" s="53">
        <f>('Inputs &amp; Outputs'!B24/'Inputs &amp; Outputs'!B23)^(1/(2045-2020))-1</f>
        <v>1.035480607512751E-2</v>
      </c>
      <c r="F10" s="54">
        <f t="shared" si="2"/>
        <v>2024</v>
      </c>
      <c r="G10" s="63">
        <f t="shared" si="6"/>
        <v>77506.71417030647</v>
      </c>
      <c r="H10" s="62">
        <f t="shared" si="7"/>
        <v>2.121475342227086E-2</v>
      </c>
      <c r="I10" s="54">
        <f>IF(AND(F10&gt;='Inputs &amp; Outputs'!B$13,F10&lt;'Inputs &amp; Outputs'!B$13+'Inputs &amp; Outputs'!B$19),1,0)</f>
        <v>1</v>
      </c>
      <c r="J10" s="55">
        <f>I10*'Inputs &amp; Outputs'!B$16*'Benefit Calculations'!G10*('Benefit Calculations'!C$4-'Benefit Calculations'!C$5)</f>
        <v>4974.1072275495453</v>
      </c>
      <c r="K10" s="71">
        <f t="shared" si="3"/>
        <v>1.4255849741208859</v>
      </c>
      <c r="L10" s="56">
        <f>K10*'Assumed Values'!$C$8</f>
        <v>10703.291985699612</v>
      </c>
      <c r="M10" s="57">
        <f t="shared" si="0"/>
        <v>7132.055383908536</v>
      </c>
      <c r="N10" s="55">
        <f>I10*'Inputs &amp; Outputs'!B$16*'Benefit Calculations'!G10*('Benefit Calculations'!D$4-'Benefit Calculations'!D$5)</f>
        <v>1131.3125292790319</v>
      </c>
      <c r="O10" s="71">
        <f t="shared" si="4"/>
        <v>0.32423549975809574</v>
      </c>
      <c r="P10" s="56">
        <f>ABS(O10*'Assumed Values'!$C$7)</f>
        <v>617.66862703917241</v>
      </c>
      <c r="Q10" s="57">
        <f t="shared" si="1"/>
        <v>411.57868652297424</v>
      </c>
      <c r="T10" s="68">
        <f t="shared" si="5"/>
        <v>1.2932678791628818</v>
      </c>
      <c r="U10" s="69">
        <f>T10*'Assumed Values'!$D$8</f>
        <v>0</v>
      </c>
    </row>
    <row r="11" spans="2:21">
      <c r="B11" s="15" t="s">
        <v>66</v>
      </c>
      <c r="C11" s="53">
        <f>('Inputs &amp; Outputs'!B24/'Inputs &amp; Outputs'!B22)^(1/(2045-2018))-1</f>
        <v>1.5093854033236376E-2</v>
      </c>
      <c r="F11" s="54">
        <f t="shared" si="2"/>
        <v>2025</v>
      </c>
      <c r="G11" s="63">
        <f>'Inputs &amp; Outputs'!$B$23</f>
        <v>79151</v>
      </c>
      <c r="H11" s="62">
        <f t="shared" si="7"/>
        <v>2.121475342227086E-2</v>
      </c>
      <c r="I11" s="54">
        <f>IF(AND(F11&gt;='Inputs &amp; Outputs'!B$13,F11&lt;'Inputs &amp; Outputs'!B$13+'Inputs &amp; Outputs'!B$19),1,0)</f>
        <v>1</v>
      </c>
      <c r="J11" s="55">
        <f>I11*'Inputs &amp; Outputs'!B$16*'Benefit Calculations'!G11*('Benefit Calculations'!C$4-'Benefit Calculations'!C$5)</f>
        <v>5079.6316858779483</v>
      </c>
      <c r="K11" s="71">
        <f t="shared" si="3"/>
        <v>1.4558284078293562</v>
      </c>
      <c r="L11" s="56">
        <f>K11*'Assumed Values'!$C$8</f>
        <v>10930.359685982807</v>
      </c>
      <c r="M11" s="57">
        <f t="shared" si="0"/>
        <v>6806.8786731515329</v>
      </c>
      <c r="N11" s="55">
        <f>I11*'Inputs &amp; Outputs'!B$16*'Benefit Calculations'!G11*('Benefit Calculations'!D$4-'Benefit Calculations'!D$5)</f>
        <v>1155.3130456312131</v>
      </c>
      <c r="O11" s="71">
        <f t="shared" si="4"/>
        <v>0.33111407593621073</v>
      </c>
      <c r="P11" s="56">
        <f>ABS(O11*'Assumed Values'!$C$7)</f>
        <v>630.77231465848149</v>
      </c>
      <c r="Q11" s="57">
        <f t="shared" si="1"/>
        <v>392.81329614151542</v>
      </c>
      <c r="T11" s="68">
        <f t="shared" si="5"/>
        <v>1.3207042383282666</v>
      </c>
      <c r="U11" s="69">
        <f>T11*'Assumed Values'!$D$8</f>
        <v>0</v>
      </c>
    </row>
    <row r="12" spans="2:21">
      <c r="C12" s="38"/>
      <c r="F12" s="54">
        <f t="shared" si="2"/>
        <v>2026</v>
      </c>
      <c r="G12" s="63">
        <f t="shared" si="6"/>
        <v>79970.59325565242</v>
      </c>
      <c r="H12" s="62">
        <f>$C$10</f>
        <v>1.035480607512751E-2</v>
      </c>
      <c r="I12" s="54">
        <f>IF(AND(F12&gt;='Inputs &amp; Outputs'!B$13,F12&lt;'Inputs &amp; Outputs'!B$13+'Inputs &amp; Outputs'!B$19),1,0)</f>
        <v>1</v>
      </c>
      <c r="J12" s="55">
        <f>I12*'Inputs &amp; Outputs'!B$16*'Benefit Calculations'!G12*('Benefit Calculations'!C$4-'Benefit Calculations'!C$5)</f>
        <v>5132.2302869182868</v>
      </c>
      <c r="K12" s="71">
        <f t="shared" si="3"/>
        <v>1.4709032286710904</v>
      </c>
      <c r="L12" s="56">
        <f>K12*'Assumed Values'!$C$8</f>
        <v>11043.541440862546</v>
      </c>
      <c r="M12" s="57">
        <f t="shared" si="0"/>
        <v>6427.4416652233049</v>
      </c>
      <c r="N12" s="55">
        <f>I12*'Inputs &amp; Outputs'!B$16*'Benefit Calculations'!G12*('Benefit Calculations'!D$4-'Benefit Calculations'!D$5)</f>
        <v>1167.276088174789</v>
      </c>
      <c r="O12" s="71">
        <f t="shared" si="4"/>
        <v>0.33454269798127517</v>
      </c>
      <c r="P12" s="56">
        <f>ABS(O12*'Assumed Values'!$C$7)</f>
        <v>637.30383965432918</v>
      </c>
      <c r="Q12" s="57">
        <f t="shared" si="1"/>
        <v>370.91663705307695</v>
      </c>
      <c r="T12" s="68">
        <f t="shared" si="5"/>
        <v>1.3343798745987545</v>
      </c>
      <c r="U12" s="69">
        <f>T12*'Assumed Values'!$D$8</f>
        <v>0</v>
      </c>
    </row>
    <row r="13" spans="2:21">
      <c r="C13" s="38"/>
      <c r="F13" s="54">
        <f t="shared" si="2"/>
        <v>2027</v>
      </c>
      <c r="G13" s="63">
        <f t="shared" si="6"/>
        <v>80798.673240527598</v>
      </c>
      <c r="H13" s="62">
        <f t="shared" ref="H13:H36" si="8">$C$10</f>
        <v>1.035480607512751E-2</v>
      </c>
      <c r="I13" s="54">
        <f>IF(AND(F13&gt;='Inputs &amp; Outputs'!B$13,F13&lt;'Inputs &amp; Outputs'!B$13+'Inputs &amp; Outputs'!B$19),1,0)</f>
        <v>1</v>
      </c>
      <c r="J13" s="55">
        <f>I13*'Inputs &amp; Outputs'!B$16*'Benefit Calculations'!G13*('Benefit Calculations'!C$4-'Benefit Calculations'!C$5)</f>
        <v>5185.3735362722227</v>
      </c>
      <c r="K13" s="71">
        <f t="shared" si="3"/>
        <v>1.4861341463592588</v>
      </c>
      <c r="L13" s="56">
        <f>K13*'Assumed Values'!$C$8</f>
        <v>11157.895170865315</v>
      </c>
      <c r="M13" s="57">
        <f t="shared" si="0"/>
        <v>6069.1556796503619</v>
      </c>
      <c r="N13" s="55">
        <f>I13*'Inputs &amp; Outputs'!B$16*'Benefit Calculations'!G13*('Benefit Calculations'!D$4-'Benefit Calculations'!D$5)</f>
        <v>1179.3630057039725</v>
      </c>
      <c r="O13" s="71">
        <f t="shared" si="4"/>
        <v>0.33800682274272126</v>
      </c>
      <c r="P13" s="56">
        <f>ABS(O13*'Assumed Values'!$C$7)</f>
        <v>643.90299732488404</v>
      </c>
      <c r="Q13" s="57">
        <f t="shared" si="1"/>
        <v>350.24056719607484</v>
      </c>
      <c r="T13" s="68">
        <f t="shared" si="5"/>
        <v>1.3481971194307778</v>
      </c>
      <c r="U13" s="69">
        <f>T13*'Assumed Values'!$D$8</f>
        <v>0</v>
      </c>
    </row>
    <row r="14" spans="2:21">
      <c r="C14" s="38"/>
      <c r="F14" s="54">
        <f t="shared" si="2"/>
        <v>2028</v>
      </c>
      <c r="G14" s="63">
        <f t="shared" si="6"/>
        <v>81635.327833060859</v>
      </c>
      <c r="H14" s="62">
        <f t="shared" si="8"/>
        <v>1.035480607512751E-2</v>
      </c>
      <c r="I14" s="54">
        <f>IF(AND(F14&gt;='Inputs &amp; Outputs'!B$13,F14&lt;'Inputs &amp; Outputs'!B$13+'Inputs &amp; Outputs'!B$19),1,0)</f>
        <v>1</v>
      </c>
      <c r="J14" s="55">
        <f>I14*'Inputs &amp; Outputs'!B$16*'Benefit Calculations'!G14*('Benefit Calculations'!C$4-'Benefit Calculations'!C$5)</f>
        <v>5239.0670736674201</v>
      </c>
      <c r="K14" s="71">
        <f t="shared" si="3"/>
        <v>1.5015227772464343</v>
      </c>
      <c r="L14" s="56">
        <f>K14*'Assumed Values'!$C$8</f>
        <v>11273.433011566229</v>
      </c>
      <c r="M14" s="57">
        <f t="shared" si="0"/>
        <v>5730.8416913578521</v>
      </c>
      <c r="N14" s="55">
        <f>I14*'Inputs &amp; Outputs'!B$16*'Benefit Calculations'!G14*('Benefit Calculations'!D$4-'Benefit Calculations'!D$5)</f>
        <v>1191.5750809202168</v>
      </c>
      <c r="O14" s="71">
        <f t="shared" si="4"/>
        <v>0.34150681784429221</v>
      </c>
      <c r="P14" s="56">
        <f>ABS(O14*'Assumed Values'!$C$7)</f>
        <v>650.57048799337667</v>
      </c>
      <c r="Q14" s="57">
        <f t="shared" si="1"/>
        <v>330.71704705517095</v>
      </c>
      <c r="T14" s="68">
        <f t="shared" si="5"/>
        <v>1.3621574391535292</v>
      </c>
      <c r="U14" s="69">
        <f>T14*'Assumed Values'!$D$8</f>
        <v>0</v>
      </c>
    </row>
    <row r="15" spans="2:21">
      <c r="C15" s="1"/>
      <c r="F15" s="54">
        <f t="shared" si="2"/>
        <v>2029</v>
      </c>
      <c r="G15" s="63">
        <f t="shared" si="6"/>
        <v>82480.645821651662</v>
      </c>
      <c r="H15" s="62">
        <f t="shared" si="8"/>
        <v>1.035480607512751E-2</v>
      </c>
      <c r="I15" s="54">
        <f>IF(AND(F15&gt;='Inputs &amp; Outputs'!B$13,F15&lt;'Inputs &amp; Outputs'!B$13+'Inputs &amp; Outputs'!B$19),1,0)</f>
        <v>1</v>
      </c>
      <c r="J15" s="55">
        <f>I15*'Inputs &amp; Outputs'!B$16*'Benefit Calculations'!G15*('Benefit Calculations'!C$4-'Benefit Calculations'!C$5)</f>
        <v>5293.3165972298311</v>
      </c>
      <c r="K15" s="71">
        <f t="shared" si="3"/>
        <v>1.5170707544222077</v>
      </c>
      <c r="L15" s="56">
        <f>K15*'Assumed Values'!$C$8</f>
        <v>11390.167224201936</v>
      </c>
      <c r="M15" s="57">
        <f t="shared" si="0"/>
        <v>5411.386397868333</v>
      </c>
      <c r="N15" s="55">
        <f>I15*'Inputs &amp; Outputs'!B$16*'Benefit Calculations'!G15*('Benefit Calculations'!D$4-'Benefit Calculations'!D$5)</f>
        <v>1203.9136098070999</v>
      </c>
      <c r="O15" s="71">
        <f t="shared" si="4"/>
        <v>0.34504305471640367</v>
      </c>
      <c r="P15" s="56">
        <f>ABS(O15*'Assumed Values'!$C$7)</f>
        <v>657.30701923474896</v>
      </c>
      <c r="Q15" s="57">
        <f t="shared" si="1"/>
        <v>312.28182985342607</v>
      </c>
      <c r="T15" s="68">
        <f t="shared" si="5"/>
        <v>1.3762623152797562</v>
      </c>
      <c r="U15" s="69">
        <f>T15*'Assumed Values'!$D$8</f>
        <v>0</v>
      </c>
    </row>
    <row r="16" spans="2:21">
      <c r="C16" s="1"/>
      <c r="F16" s="54">
        <f t="shared" si="2"/>
        <v>2030</v>
      </c>
      <c r="G16" s="63">
        <f t="shared" si="6"/>
        <v>83334.716914086137</v>
      </c>
      <c r="H16" s="62">
        <f t="shared" si="8"/>
        <v>1.035480607512751E-2</v>
      </c>
      <c r="I16" s="54">
        <f>IF(AND(F16&gt;='Inputs &amp; Outputs'!B$13,F16&lt;'Inputs &amp; Outputs'!B$13+'Inputs &amp; Outputs'!B$19),1,0)</f>
        <v>1</v>
      </c>
      <c r="J16" s="55">
        <f>I16*'Inputs &amp; Outputs'!B$16*'Benefit Calculations'!G16*('Benefit Calculations'!C$4-'Benefit Calculations'!C$5)</f>
        <v>5348.1278640883993</v>
      </c>
      <c r="K16" s="71">
        <f t="shared" si="3"/>
        <v>1.532779727886497</v>
      </c>
      <c r="L16" s="56">
        <f>K16*'Assumed Values'!$C$8</f>
        <v>11508.110196971818</v>
      </c>
      <c r="M16" s="57">
        <f t="shared" si="0"/>
        <v>5109.7385557157413</v>
      </c>
      <c r="N16" s="55">
        <f>I16*'Inputs &amp; Outputs'!B$16*'Benefit Calculations'!G16*('Benefit Calculations'!D$4-'Benefit Calculations'!D$5)</f>
        <v>1216.3799017678591</v>
      </c>
      <c r="O16" s="71">
        <f t="shared" si="4"/>
        <v>0.34861590863556163</v>
      </c>
      <c r="P16" s="56">
        <f>ABS(O16*'Assumed Values'!$C$7)</f>
        <v>664.11330595074492</v>
      </c>
      <c r="Q16" s="57">
        <f t="shared" si="1"/>
        <v>294.87425013303209</v>
      </c>
      <c r="T16" s="68">
        <f t="shared" si="5"/>
        <v>1.3905132446629838</v>
      </c>
      <c r="U16" s="69">
        <f>T16*'Assumed Values'!$D$8</f>
        <v>0</v>
      </c>
    </row>
    <row r="17" spans="3:21">
      <c r="C17" s="1"/>
      <c r="F17" s="54">
        <f t="shared" si="2"/>
        <v>2031</v>
      </c>
      <c r="G17" s="63">
        <f t="shared" si="6"/>
        <v>84197.631747057152</v>
      </c>
      <c r="H17" s="62">
        <f t="shared" si="8"/>
        <v>1.035480607512751E-2</v>
      </c>
      <c r="I17" s="54">
        <f>IF(AND(F17&gt;='Inputs &amp; Outputs'!B$13,F17&lt;'Inputs &amp; Outputs'!B$13+'Inputs &amp; Outputs'!B$19),1,0)</f>
        <v>1</v>
      </c>
      <c r="J17" s="55">
        <f>I17*'Inputs &amp; Outputs'!B$16*'Benefit Calculations'!G17*('Benefit Calculations'!C$4-'Benefit Calculations'!C$5)</f>
        <v>5403.5066909860216</v>
      </c>
      <c r="K17" s="71">
        <f t="shared" si="3"/>
        <v>1.5486513647246485</v>
      </c>
      <c r="L17" s="56">
        <f>K17*'Assumed Values'!$C$8</f>
        <v>11627.274446352661</v>
      </c>
      <c r="M17" s="57">
        <f t="shared" si="0"/>
        <v>4824.9055210792339</v>
      </c>
      <c r="N17" s="55">
        <f>I17*'Inputs &amp; Outputs'!B$16*'Benefit Calculations'!G17*('Benefit Calculations'!D$4-'Benefit Calculations'!D$5)</f>
        <v>1228.975279764348</v>
      </c>
      <c r="O17" s="71">
        <f t="shared" si="4"/>
        <v>0.35222575876418727</v>
      </c>
      <c r="P17" s="56">
        <f>ABS(O17*'Assumed Values'!$C$7)</f>
        <v>670.99007044577672</v>
      </c>
      <c r="Q17" s="57">
        <f t="shared" si="1"/>
        <v>278.43702412122269</v>
      </c>
      <c r="T17" s="68">
        <f t="shared" si="5"/>
        <v>1.4049117396563657</v>
      </c>
      <c r="U17" s="69">
        <f>T17*'Assumed Values'!$D$8</f>
        <v>0</v>
      </c>
    </row>
    <row r="18" spans="3:21">
      <c r="F18" s="54">
        <f t="shared" si="2"/>
        <v>2032</v>
      </c>
      <c r="G18" s="63">
        <f t="shared" si="6"/>
        <v>85069.481895782927</v>
      </c>
      <c r="H18" s="62">
        <f t="shared" si="8"/>
        <v>1.035480607512751E-2</v>
      </c>
      <c r="I18" s="54">
        <f>IF(AND(F18&gt;='Inputs &amp; Outputs'!B$13,F18&lt;'Inputs &amp; Outputs'!B$13+'Inputs &amp; Outputs'!B$19),1,0)</f>
        <v>1</v>
      </c>
      <c r="J18" s="55">
        <f>I18*'Inputs &amp; Outputs'!B$16*'Benefit Calculations'!G18*('Benefit Calculations'!C$4-'Benefit Calculations'!C$5)</f>
        <v>5459.4589548968352</v>
      </c>
      <c r="K18" s="71">
        <f t="shared" si="3"/>
        <v>1.5646873492843538</v>
      </c>
      <c r="L18" s="56">
        <f>K18*'Assumed Values'!$C$8</f>
        <v>11747.672618426928</v>
      </c>
      <c r="M18" s="57">
        <f t="shared" si="0"/>
        <v>4555.9499832531046</v>
      </c>
      <c r="N18" s="55">
        <f>I18*'Inputs &amp; Outputs'!B$16*'Benefit Calculations'!G18*('Benefit Calculations'!D$4-'Benefit Calculations'!D$5)</f>
        <v>1241.7010804574334</v>
      </c>
      <c r="O18" s="71">
        <f t="shared" si="4"/>
        <v>0.35587298819085506</v>
      </c>
      <c r="P18" s="56">
        <f>ABS(O18*'Assumed Values'!$C$7)</f>
        <v>677.93804250357891</v>
      </c>
      <c r="Q18" s="57">
        <f t="shared" si="1"/>
        <v>262.91606122442391</v>
      </c>
      <c r="T18" s="68">
        <f t="shared" si="5"/>
        <v>1.4194593282731771</v>
      </c>
      <c r="U18" s="69">
        <f>T18*'Assumed Values'!$D$8</f>
        <v>0</v>
      </c>
    </row>
    <row r="19" spans="3:21">
      <c r="F19" s="54">
        <f t="shared" si="2"/>
        <v>2033</v>
      </c>
      <c r="G19" s="63">
        <f t="shared" si="6"/>
        <v>85950.359883725323</v>
      </c>
      <c r="H19" s="62">
        <f t="shared" si="8"/>
        <v>1.035480607512751E-2</v>
      </c>
      <c r="I19" s="54">
        <f>IF(AND(F19&gt;='Inputs &amp; Outputs'!B$13,F19&lt;'Inputs &amp; Outputs'!B$13+'Inputs &amp; Outputs'!B$19),1,0)</f>
        <v>1</v>
      </c>
      <c r="J19" s="55">
        <f>I19*'Inputs &amp; Outputs'!B$16*'Benefit Calculations'!G19*('Benefit Calculations'!C$4-'Benefit Calculations'!C$5)</f>
        <v>5515.9905936499099</v>
      </c>
      <c r="K19" s="71">
        <f t="shared" si="3"/>
        <v>1.5808893833543984</v>
      </c>
      <c r="L19" s="56">
        <f>K19*'Assumed Values'!$C$8</f>
        <v>11869.317490224823</v>
      </c>
      <c r="M19" s="57">
        <f t="shared" si="0"/>
        <v>4301.9868802034298</v>
      </c>
      <c r="N19" s="55">
        <f>I19*'Inputs &amp; Outputs'!B$16*'Benefit Calculations'!G19*('Benefit Calculations'!D$4-'Benefit Calculations'!D$5)</f>
        <v>1254.5586543488464</v>
      </c>
      <c r="O19" s="71">
        <f t="shared" si="4"/>
        <v>0.35955798397094751</v>
      </c>
      <c r="P19" s="56">
        <f>ABS(O19*'Assumed Values'!$C$7)</f>
        <v>684.957959464655</v>
      </c>
      <c r="Q19" s="57">
        <f t="shared" si="1"/>
        <v>248.26028603031693</v>
      </c>
      <c r="T19" s="68">
        <f t="shared" si="5"/>
        <v>1.4341575543489766</v>
      </c>
      <c r="U19" s="69">
        <f>T19*'Assumed Values'!$D$8</f>
        <v>0</v>
      </c>
    </row>
    <row r="20" spans="3:21">
      <c r="F20" s="54">
        <f t="shared" si="2"/>
        <v>2034</v>
      </c>
      <c r="G20" s="63">
        <f t="shared" si="6"/>
        <v>86840.359192408723</v>
      </c>
      <c r="H20" s="62">
        <f t="shared" si="8"/>
        <v>1.035480607512751E-2</v>
      </c>
      <c r="I20" s="54">
        <f>IF(AND(F20&gt;='Inputs &amp; Outputs'!B$13,F20&lt;'Inputs &amp; Outputs'!B$13+'Inputs &amp; Outputs'!B$19),1,0)</f>
        <v>1</v>
      </c>
      <c r="J20" s="55">
        <f>I20*'Inputs &amp; Outputs'!B$16*'Benefit Calculations'!G20*('Benefit Calculations'!C$4-'Benefit Calculations'!C$5)</f>
        <v>5573.1076065593834</v>
      </c>
      <c r="K20" s="71">
        <f t="shared" si="3"/>
        <v>1.5972591863452614</v>
      </c>
      <c r="L20" s="56">
        <f>K20*'Assumed Values'!$C$8</f>
        <v>11992.221971080222</v>
      </c>
      <c r="M20" s="57">
        <f t="shared" si="0"/>
        <v>4062.1804860613829</v>
      </c>
      <c r="N20" s="55">
        <f>I20*'Inputs &amp; Outputs'!B$16*'Benefit Calculations'!G20*('Benefit Calculations'!D$4-'Benefit Calculations'!D$5)</f>
        <v>1267.5493659245017</v>
      </c>
      <c r="O20" s="71">
        <f t="shared" si="4"/>
        <v>0.36328113716773053</v>
      </c>
      <c r="P20" s="56">
        <f>ABS(O20*'Assumed Values'!$C$7)</f>
        <v>692.05056630452668</v>
      </c>
      <c r="Q20" s="57">
        <f t="shared" si="1"/>
        <v>234.42147023207164</v>
      </c>
      <c r="T20" s="68">
        <f t="shared" si="5"/>
        <v>1.4490079777054399</v>
      </c>
      <c r="U20" s="69">
        <f>T20*'Assumed Values'!$D$8</f>
        <v>0</v>
      </c>
    </row>
    <row r="21" spans="3:21">
      <c r="F21" s="54">
        <f t="shared" si="2"/>
        <v>2035</v>
      </c>
      <c r="G21" s="63">
        <f t="shared" si="6"/>
        <v>87739.574271340534</v>
      </c>
      <c r="H21" s="62">
        <f t="shared" si="8"/>
        <v>1.035480607512751E-2</v>
      </c>
      <c r="I21" s="54">
        <f>IF(AND(F21&gt;='Inputs &amp; Outputs'!B$13,F21&lt;'Inputs &amp; Outputs'!B$13+'Inputs &amp; Outputs'!B$19),1,0)</f>
        <v>1</v>
      </c>
      <c r="J21" s="55">
        <f>I21*'Inputs &amp; Outputs'!B$16*'Benefit Calculations'!G21*('Benefit Calculations'!C$4-'Benefit Calculations'!C$5)</f>
        <v>5630.8160550611228</v>
      </c>
      <c r="K21" s="71">
        <f t="shared" si="3"/>
        <v>1.6137984954715823</v>
      </c>
      <c r="L21" s="56">
        <f>K21*'Assumed Values'!$C$8</f>
        <v>12116.39910400064</v>
      </c>
      <c r="M21" s="57">
        <f t="shared" si="0"/>
        <v>3835.741660968893</v>
      </c>
      <c r="N21" s="55">
        <f>I21*'Inputs &amp; Outputs'!B$16*'Benefit Calculations'!G21*('Benefit Calculations'!D$4-'Benefit Calculations'!D$5)</f>
        <v>1280.6745937993007</v>
      </c>
      <c r="O21" s="71">
        <f t="shared" si="4"/>
        <v>0.36704284289385419</v>
      </c>
      <c r="P21" s="56">
        <f>ABS(O21*'Assumed Values'!$C$7)</f>
        <v>699.21661571279219</v>
      </c>
      <c r="Q21" s="57">
        <f t="shared" si="1"/>
        <v>221.35407392165513</v>
      </c>
      <c r="T21" s="68">
        <f t="shared" si="5"/>
        <v>1.464012174315892</v>
      </c>
      <c r="U21" s="69">
        <f>T21*'Assumed Values'!$D$8</f>
        <v>0</v>
      </c>
    </row>
    <row r="22" spans="3:21">
      <c r="F22" s="54">
        <f t="shared" si="2"/>
        <v>2036</v>
      </c>
      <c r="G22" s="63">
        <f t="shared" si="6"/>
        <v>88648.100548034519</v>
      </c>
      <c r="H22" s="62">
        <f t="shared" si="8"/>
        <v>1.035480607512751E-2</v>
      </c>
      <c r="I22" s="54">
        <f>IF(AND(F22&gt;='Inputs &amp; Outputs'!B$13,F22&lt;'Inputs &amp; Outputs'!B$13+'Inputs &amp; Outputs'!B$19),1,0)</f>
        <v>1</v>
      </c>
      <c r="J22" s="55">
        <f>I22*'Inputs &amp; Outputs'!B$16*'Benefit Calculations'!G22*('Benefit Calculations'!C$4-'Benefit Calculations'!C$5)</f>
        <v>5689.122063355996</v>
      </c>
      <c r="K22" s="71">
        <f t="shared" si="3"/>
        <v>1.6305090659365233</v>
      </c>
      <c r="L22" s="56">
        <f>K22*'Assumed Values'!$C$8</f>
        <v>12241.862067051417</v>
      </c>
      <c r="M22" s="57">
        <f t="shared" si="0"/>
        <v>3621.9252542266486</v>
      </c>
      <c r="N22" s="55">
        <f>I22*'Inputs &amp; Outputs'!B$16*'Benefit Calculations'!G22*('Benefit Calculations'!D$4-'Benefit Calculations'!D$5)</f>
        <v>1293.9357308634353</v>
      </c>
      <c r="O22" s="71">
        <f t="shared" si="4"/>
        <v>0.37084350035328356</v>
      </c>
      <c r="P22" s="56">
        <f>ABS(O22*'Assumed Values'!$C$7)</f>
        <v>706.4568681730052</v>
      </c>
      <c r="Q22" s="57">
        <f t="shared" si="1"/>
        <v>209.01509572995639</v>
      </c>
      <c r="T22" s="68">
        <f t="shared" si="5"/>
        <v>1.479171736472559</v>
      </c>
      <c r="U22" s="69">
        <f>T22*'Assumed Values'!$D$8</f>
        <v>0</v>
      </c>
    </row>
    <row r="23" spans="3:21">
      <c r="F23" s="54">
        <f t="shared" si="2"/>
        <v>2037</v>
      </c>
      <c r="G23" s="63">
        <f t="shared" si="6"/>
        <v>89566.034438137824</v>
      </c>
      <c r="H23" s="62">
        <f t="shared" si="8"/>
        <v>1.035480607512751E-2</v>
      </c>
      <c r="I23" s="54">
        <f>IF(AND(F23&gt;='Inputs &amp; Outputs'!B$13,F23&lt;'Inputs &amp; Outputs'!B$13+'Inputs &amp; Outputs'!B$19),1,0)</f>
        <v>1</v>
      </c>
      <c r="J23" s="55">
        <f>I23*'Inputs &amp; Outputs'!B$16*'Benefit Calculations'!G23*('Benefit Calculations'!C$4-'Benefit Calculations'!C$5)</f>
        <v>5748.0318190597764</v>
      </c>
      <c r="K23" s="71">
        <f t="shared" si="3"/>
        <v>1.6473926711180331</v>
      </c>
      <c r="L23" s="56">
        <f>K23*'Assumed Values'!$C$8</f>
        <v>12368.624174754194</v>
      </c>
      <c r="M23" s="57">
        <f t="shared" si="0"/>
        <v>3420.0276521988521</v>
      </c>
      <c r="N23" s="55">
        <f>I23*'Inputs &amp; Outputs'!B$16*'Benefit Calculations'!G23*('Benefit Calculations'!D$4-'Benefit Calculations'!D$5)</f>
        <v>1307.3341844302045</v>
      </c>
      <c r="O23" s="71">
        <f t="shared" si="4"/>
        <v>0.37468351288366319</v>
      </c>
      <c r="P23" s="56">
        <f>ABS(O23*'Assumed Values'!$C$7)</f>
        <v>713.77209204337839</v>
      </c>
      <c r="Q23" s="57">
        <f t="shared" si="1"/>
        <v>197.36393132057404</v>
      </c>
      <c r="T23" s="68">
        <f t="shared" si="5"/>
        <v>1.494488272955542</v>
      </c>
      <c r="U23" s="69">
        <f>T23*'Assumed Values'!$D$8</f>
        <v>0</v>
      </c>
    </row>
    <row r="24" spans="3:21">
      <c r="F24" s="54">
        <f t="shared" si="2"/>
        <v>2038</v>
      </c>
      <c r="G24" s="63">
        <f t="shared" si="6"/>
        <v>90493.473355662936</v>
      </c>
      <c r="H24" s="62">
        <f t="shared" si="8"/>
        <v>1.035480607512751E-2</v>
      </c>
      <c r="I24" s="54">
        <f>IF(AND(F24&gt;='Inputs &amp; Outputs'!B$13,F24&lt;'Inputs &amp; Outputs'!B$13+'Inputs &amp; Outputs'!B$19),1,0)</f>
        <v>1</v>
      </c>
      <c r="J24" s="55">
        <f>I24*'Inputs &amp; Outputs'!B$16*'Benefit Calculations'!G24*('Benefit Calculations'!C$4-'Benefit Calculations'!C$5)</f>
        <v>5807.5515738598042</v>
      </c>
      <c r="K24" s="71">
        <f t="shared" si="3"/>
        <v>1.6644511027570472</v>
      </c>
      <c r="L24" s="56">
        <f>K24*'Assumed Values'!$C$8</f>
        <v>12496.698879499911</v>
      </c>
      <c r="M24" s="57">
        <f t="shared" si="0"/>
        <v>3229.384462905557</v>
      </c>
      <c r="N24" s="55">
        <f>I24*'Inputs &amp; Outputs'!B$16*'Benefit Calculations'!G24*('Benefit Calculations'!D$4-'Benefit Calculations'!D$5)</f>
        <v>1320.8713763853643</v>
      </c>
      <c r="O24" s="71">
        <f t="shared" si="4"/>
        <v>0.3785632879991212</v>
      </c>
      <c r="P24" s="56">
        <f>ABS(O24*'Assumed Values'!$C$7)</f>
        <v>721.16306363832587</v>
      </c>
      <c r="Q24" s="57">
        <f t="shared" si="1"/>
        <v>186.36223977161072</v>
      </c>
      <c r="T24" s="68">
        <f t="shared" si="5"/>
        <v>1.5099634092035492</v>
      </c>
      <c r="U24" s="69">
        <f>T24*'Assumed Values'!$D$8</f>
        <v>0</v>
      </c>
    </row>
    <row r="25" spans="3:21">
      <c r="F25" s="54">
        <f t="shared" si="2"/>
        <v>2039</v>
      </c>
      <c r="G25" s="63">
        <f t="shared" si="6"/>
        <v>91430.515723325545</v>
      </c>
      <c r="H25" s="62">
        <f t="shared" si="8"/>
        <v>1.035480607512751E-2</v>
      </c>
      <c r="I25" s="54">
        <f>IF(AND(F25&gt;='Inputs &amp; Outputs'!B$13,F25&lt;'Inputs &amp; Outputs'!B$13+'Inputs &amp; Outputs'!B$19),1,0)</f>
        <v>1</v>
      </c>
      <c r="J25" s="55">
        <f>I25*'Inputs &amp; Outputs'!B$16*'Benefit Calculations'!G25*('Benefit Calculations'!C$4-'Benefit Calculations'!C$5)</f>
        <v>5867.6876441784234</v>
      </c>
      <c r="K25" s="71">
        <f t="shared" si="3"/>
        <v>1.6816861711476283</v>
      </c>
      <c r="L25" s="56">
        <f>K25*'Assumed Values'!$C$8</f>
        <v>12626.099772976393</v>
      </c>
      <c r="M25" s="57">
        <f t="shared" si="0"/>
        <v>3049.3683296831528</v>
      </c>
      <c r="N25" s="55">
        <f>I25*'Inputs &amp; Outputs'!B$16*'Benefit Calculations'!G25*('Benefit Calculations'!D$4-'Benefit Calculations'!D$5)</f>
        <v>1334.5487433380215</v>
      </c>
      <c r="O25" s="71">
        <f t="shared" si="4"/>
        <v>0.3824832374335147</v>
      </c>
      <c r="P25" s="56">
        <f>ABS(O25*'Assumed Values'!$C$7)</f>
        <v>728.63056731084555</v>
      </c>
      <c r="Q25" s="57">
        <f t="shared" si="1"/>
        <v>175.97381740576836</v>
      </c>
      <c r="T25" s="68">
        <f t="shared" si="5"/>
        <v>1.5255987874863899</v>
      </c>
      <c r="U25" s="69">
        <f>T25*'Assumed Values'!$D$8</f>
        <v>0</v>
      </c>
    </row>
    <row r="26" spans="3:21">
      <c r="F26" s="54">
        <f t="shared" si="2"/>
        <v>2040</v>
      </c>
      <c r="G26" s="63">
        <f t="shared" si="6"/>
        <v>92377.260982989479</v>
      </c>
      <c r="H26" s="62">
        <f t="shared" si="8"/>
        <v>1.035480607512751E-2</v>
      </c>
      <c r="I26" s="54">
        <f>IF(AND(F26&gt;='Inputs &amp; Outputs'!B$13,F26&lt;'Inputs &amp; Outputs'!B$13+'Inputs &amp; Outputs'!B$19),1,0)</f>
        <v>1</v>
      </c>
      <c r="J26" s="55">
        <f>I26*'Inputs &amp; Outputs'!B$16*'Benefit Calculations'!G26*('Benefit Calculations'!C$4-'Benefit Calculations'!C$5)</f>
        <v>5928.4464118433125</v>
      </c>
      <c r="K26" s="71">
        <f t="shared" si="3"/>
        <v>1.6990997053290855</v>
      </c>
      <c r="L26" s="56">
        <f>K26*'Assumed Values'!$C$8</f>
        <v>12756.840587610774</v>
      </c>
      <c r="M26" s="57">
        <f t="shared" si="0"/>
        <v>2879.386866718371</v>
      </c>
      <c r="N26" s="55">
        <f>I26*'Inputs &amp; Outputs'!B$16*'Benefit Calculations'!G26*('Benefit Calculations'!D$4-'Benefit Calculations'!D$5)</f>
        <v>1348.367736773092</v>
      </c>
      <c r="O26" s="71">
        <f t="shared" si="4"/>
        <v>0.3864437771841257</v>
      </c>
      <c r="P26" s="56">
        <f>ABS(O26*'Assumed Values'!$C$7)</f>
        <v>736.17539553575944</v>
      </c>
      <c r="Q26" s="57">
        <f t="shared" si="1"/>
        <v>166.16447865355605</v>
      </c>
      <c r="T26" s="68">
        <f t="shared" si="5"/>
        <v>1.5413960670792612</v>
      </c>
      <c r="U26" s="69">
        <f>T26*'Assumed Values'!$D$8</f>
        <v>0</v>
      </c>
    </row>
    <row r="27" spans="3:21">
      <c r="F27" s="54">
        <f t="shared" si="2"/>
        <v>2041</v>
      </c>
      <c r="G27" s="63">
        <f t="shared" si="6"/>
        <v>93333.809606219773</v>
      </c>
      <c r="H27" s="62">
        <f t="shared" si="8"/>
        <v>1.035480607512751E-2</v>
      </c>
      <c r="I27" s="54">
        <f>IF(AND(F27&gt;='Inputs &amp; Outputs'!B$13,F27&lt;'Inputs &amp; Outputs'!B$13+'Inputs &amp; Outputs'!B$19),1,0)</f>
        <v>1</v>
      </c>
      <c r="J27" s="55">
        <f>I27*'Inputs &amp; Outputs'!B$16*'Benefit Calculations'!G27*('Benefit Calculations'!C$4-'Benefit Calculations'!C$5)</f>
        <v>5989.8343247647354</v>
      </c>
      <c r="K27" s="71">
        <f t="shared" si="3"/>
        <v>1.7166935532800747</v>
      </c>
      <c r="L27" s="56">
        <f>K27*'Assumed Values'!$C$8</f>
        <v>12888.9351980268</v>
      </c>
      <c r="M27" s="57">
        <f t="shared" si="0"/>
        <v>2718.8807096621576</v>
      </c>
      <c r="N27" s="55">
        <f>I27*'Inputs &amp; Outputs'!B$16*'Benefit Calculations'!G27*('Benefit Calculations'!D$4-'Benefit Calculations'!D$5)</f>
        <v>1362.3298232053357</v>
      </c>
      <c r="O27" s="71">
        <f t="shared" si="4"/>
        <v>0.39044532755580708</v>
      </c>
      <c r="P27" s="56">
        <f>ABS(O27*'Assumed Values'!$C$7)</f>
        <v>743.79834899381251</v>
      </c>
      <c r="Q27" s="57">
        <f t="shared" si="1"/>
        <v>156.90194355755915</v>
      </c>
      <c r="T27" s="68">
        <f t="shared" si="5"/>
        <v>1.5573569244388312</v>
      </c>
      <c r="U27" s="69">
        <f>T27*'Assumed Values'!$D$8</f>
        <v>0</v>
      </c>
    </row>
    <row r="28" spans="3:21">
      <c r="F28" s="54">
        <f t="shared" si="2"/>
        <v>2042</v>
      </c>
      <c r="G28" s="63">
        <f t="shared" si="6"/>
        <v>94300.263104945057</v>
      </c>
      <c r="H28" s="62">
        <f t="shared" si="8"/>
        <v>1.035480607512751E-2</v>
      </c>
      <c r="I28" s="54">
        <f>IF(AND(F28&gt;='Inputs &amp; Outputs'!B$13,F28&lt;'Inputs &amp; Outputs'!B$13+'Inputs &amp; Outputs'!B$19),1,0)</f>
        <v>1</v>
      </c>
      <c r="J28" s="55">
        <f>I28*'Inputs &amp; Outputs'!B$16*'Benefit Calculations'!G28*('Benefit Calculations'!C$4-'Benefit Calculations'!C$5)</f>
        <v>6051.8578976198169</v>
      </c>
      <c r="K28" s="71">
        <f t="shared" si="3"/>
        <v>1.7344695821147114</v>
      </c>
      <c r="L28" s="56">
        <f>K28*'Assumed Values'!$C$8</f>
        <v>13022.397622517254</v>
      </c>
      <c r="M28" s="57">
        <f t="shared" si="0"/>
        <v>2567.3216749085182</v>
      </c>
      <c r="N28" s="55">
        <f>I28*'Inputs &amp; Outputs'!B$16*'Benefit Calculations'!G28*('Benefit Calculations'!D$4-'Benefit Calculations'!D$5)</f>
        <v>1376.4364843349899</v>
      </c>
      <c r="O28" s="71">
        <f t="shared" si="4"/>
        <v>0.39448831320558714</v>
      </c>
      <c r="P28" s="56">
        <f>ABS(O28*'Assumed Values'!$C$7)</f>
        <v>751.50023665664355</v>
      </c>
      <c r="Q28" s="57">
        <f t="shared" si="1"/>
        <v>148.15573154757783</v>
      </c>
      <c r="T28" s="68">
        <f t="shared" si="5"/>
        <v>1.5734830533811524</v>
      </c>
      <c r="U28" s="69">
        <f>T28*'Assumed Values'!$D$8</f>
        <v>0</v>
      </c>
    </row>
    <row r="29" spans="3:21">
      <c r="F29" s="54">
        <f t="shared" si="2"/>
        <v>2043</v>
      </c>
      <c r="G29" s="63">
        <f t="shared" si="6"/>
        <v>95276.724042230271</v>
      </c>
      <c r="H29" s="62">
        <f t="shared" si="8"/>
        <v>1.035480607512751E-2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96263.296043160997</v>
      </c>
      <c r="H30" s="62">
        <f t="shared" si="8"/>
        <v>1.035480607512751E-2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102401</v>
      </c>
      <c r="H31" s="62">
        <f t="shared" si="8"/>
        <v>1.035480607512751E-2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103461.34249689913</v>
      </c>
      <c r="H32" s="62">
        <f t="shared" si="8"/>
        <v>1.035480607512751E-2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104532.66463472687</v>
      </c>
      <c r="H33" s="62">
        <f t="shared" si="8"/>
        <v>1.035480607512751E-2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105615.0801055358</v>
      </c>
      <c r="H34" s="62">
        <f t="shared" si="8"/>
        <v>1.035480607512751E-2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106708.70377863769</v>
      </c>
      <c r="H35" s="62">
        <f t="shared" si="8"/>
        <v>1.035480607512751E-2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107813.65171279371</v>
      </c>
      <c r="H36" s="62">
        <f t="shared" si="8"/>
        <v>1.035480607512751E-2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67</v>
      </c>
      <c r="G37" s="54"/>
      <c r="H37" s="54"/>
      <c r="I37" s="54"/>
      <c r="J37" s="55">
        <f>SUM(J4:J36)</f>
        <v>109788.04084569779</v>
      </c>
      <c r="K37" s="55">
        <f t="shared" ref="K37:Q37" si="9">SUM(K4:K36)</f>
        <v>31.465381466032721</v>
      </c>
      <c r="L37" s="58">
        <f t="shared" si="9"/>
        <v>236242.08404697367</v>
      </c>
      <c r="M37" s="59">
        <f t="shared" si="9"/>
        <v>93227.323893712091</v>
      </c>
      <c r="N37" s="55">
        <f t="shared" si="9"/>
        <v>24970.226915458843</v>
      </c>
      <c r="O37" s="55">
        <f t="shared" si="9"/>
        <v>7.156496364595605</v>
      </c>
      <c r="P37" s="55">
        <f t="shared" si="9"/>
        <v>13633.12557455463</v>
      </c>
      <c r="Q37" s="59">
        <f t="shared" si="9"/>
        <v>5379.9890004777317</v>
      </c>
      <c r="T37" s="68">
        <f>SUM(T4:T36)</f>
        <v>28.544890619881436</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E15" sqref="E15:G18"/>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68</v>
      </c>
      <c r="B3" s="80"/>
      <c r="C3" s="80"/>
    </row>
    <row r="5" spans="1:5" ht="30" customHeight="1">
      <c r="A5" s="81" t="s">
        <v>0</v>
      </c>
    </row>
    <row r="6" spans="1:5">
      <c r="A6" s="5" t="s">
        <v>6</v>
      </c>
      <c r="B6" s="5" t="s">
        <v>69</v>
      </c>
      <c r="D6" s="5"/>
      <c r="E6" s="49" t="s">
        <v>70</v>
      </c>
    </row>
    <row r="7" spans="1:5">
      <c r="A7" s="5" t="s">
        <v>71</v>
      </c>
      <c r="B7" s="5"/>
      <c r="D7" s="78"/>
      <c r="E7" s="49" t="s">
        <v>72</v>
      </c>
    </row>
    <row r="8" spans="1:5">
      <c r="A8" s="5" t="s">
        <v>73</v>
      </c>
      <c r="B8" s="5" t="s">
        <v>74</v>
      </c>
      <c r="D8" s="82"/>
      <c r="E8" s="49" t="s">
        <v>75</v>
      </c>
    </row>
    <row r="9" spans="1:5">
      <c r="A9" s="5" t="s">
        <v>76</v>
      </c>
      <c r="B9" s="83" t="s">
        <v>77</v>
      </c>
      <c r="D9" s="84"/>
      <c r="E9" s="49" t="s">
        <v>78</v>
      </c>
    </row>
    <row r="12" spans="1:5">
      <c r="A12" s="81" t="s">
        <v>79</v>
      </c>
    </row>
    <row r="13" spans="1:5">
      <c r="A13" s="5" t="s">
        <v>80</v>
      </c>
      <c r="B13" s="5">
        <v>2023</v>
      </c>
    </row>
    <row r="14" spans="1:5">
      <c r="A14" s="5" t="s">
        <v>81</v>
      </c>
      <c r="B14" s="5" t="s">
        <v>82</v>
      </c>
    </row>
    <row r="15" spans="1:5">
      <c r="A15" s="85" t="s">
        <v>83</v>
      </c>
      <c r="B15" s="8" t="s">
        <v>84</v>
      </c>
    </row>
    <row r="16" spans="1:5">
      <c r="A16" s="85" t="s">
        <v>85</v>
      </c>
      <c r="B16" s="8">
        <v>1.96</v>
      </c>
    </row>
    <row r="17" spans="1:2">
      <c r="A17" s="86" t="s">
        <v>86</v>
      </c>
      <c r="B17" s="8">
        <v>76</v>
      </c>
    </row>
    <row r="18" spans="1:2">
      <c r="A18" s="86" t="s">
        <v>87</v>
      </c>
      <c r="B18" s="8">
        <v>53</v>
      </c>
    </row>
    <row r="19" spans="1:2">
      <c r="A19" s="76" t="s">
        <v>88</v>
      </c>
      <c r="B19" s="77">
        <f>VLOOKUP(B14,'Service Life'!C6:D8,2,FALSE)</f>
        <v>20</v>
      </c>
    </row>
    <row r="21" spans="1:2">
      <c r="A21" s="81" t="s">
        <v>89</v>
      </c>
    </row>
    <row r="22" spans="1:2" ht="20.25" customHeight="1">
      <c r="A22" s="86" t="s">
        <v>90</v>
      </c>
      <c r="B22" s="96">
        <v>68334</v>
      </c>
    </row>
    <row r="23" spans="1:2" ht="30">
      <c r="A23" s="94" t="s">
        <v>91</v>
      </c>
      <c r="B23" s="95">
        <v>79151</v>
      </c>
    </row>
    <row r="24" spans="1:2" ht="30">
      <c r="A24" s="94" t="s">
        <v>92</v>
      </c>
      <c r="B24" s="95">
        <v>102401</v>
      </c>
    </row>
    <row r="27" spans="1:2" ht="18.75">
      <c r="A27" s="79" t="s">
        <v>93</v>
      </c>
      <c r="B27" s="80"/>
    </row>
    <row r="29" spans="1:2">
      <c r="A29" s="87" t="s">
        <v>94</v>
      </c>
    </row>
    <row r="30" spans="1:2">
      <c r="A30" s="84" t="s">
        <v>95</v>
      </c>
      <c r="B30" s="35">
        <f>'Benefit Calculations'!M37</f>
        <v>93227.323893712091</v>
      </c>
    </row>
    <row r="31" spans="1:2">
      <c r="A31" s="84" t="s">
        <v>96</v>
      </c>
      <c r="B31" s="35">
        <f>'Benefit Calculations'!Q37</f>
        <v>5379.9890004777317</v>
      </c>
    </row>
    <row r="32" spans="1:2">
      <c r="B32" s="88"/>
    </row>
    <row r="33" spans="1:9">
      <c r="A33" s="87" t="s">
        <v>97</v>
      </c>
      <c r="B33" s="88"/>
    </row>
    <row r="34" spans="1:9">
      <c r="A34" s="84" t="s">
        <v>98</v>
      </c>
      <c r="B34" s="35">
        <f>$B$30+$B$31</f>
        <v>98607.312894189818</v>
      </c>
    </row>
    <row r="35" spans="1:9">
      <c r="I35" s="89"/>
    </row>
    <row r="36" spans="1:9">
      <c r="A36" s="87" t="s">
        <v>99</v>
      </c>
    </row>
    <row r="37" spans="1:9">
      <c r="A37" s="84" t="s">
        <v>100</v>
      </c>
      <c r="B37" s="91">
        <f>'Benefit Calculations'!K37</f>
        <v>31.465381466032721</v>
      </c>
    </row>
    <row r="38" spans="1:9">
      <c r="A38" s="84" t="s">
        <v>101</v>
      </c>
      <c r="B38" s="91">
        <f>'Benefit Calculations'!O37</f>
        <v>7.156496364595605</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topLeftCell="A15" workbookViewId="0" xr3:uid="{9B253EF2-77E0-53E3-AE26-4D66ECD923F3}">
      <selection activeCell="C37" sqref="C37"/>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77</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84</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77</v>
      </c>
      <c r="D21" s="92" t="s">
        <v>114</v>
      </c>
      <c r="E21" s="92" t="s">
        <v>115</v>
      </c>
      <c r="F21" s="92" t="s">
        <v>116</v>
      </c>
      <c r="G21" s="92" t="s">
        <v>117</v>
      </c>
      <c r="H21" s="92" t="s">
        <v>118</v>
      </c>
      <c r="I21" s="92" t="s">
        <v>119</v>
      </c>
      <c r="J21" s="92" t="s">
        <v>120</v>
      </c>
    </row>
    <row r="22" spans="1:10">
      <c r="A22" s="73" t="s">
        <v>84</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84</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84</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84</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84</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84</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84</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84</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84</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84</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84</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84</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84</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84</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84</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84</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77</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84</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77</v>
      </c>
      <c r="D21" s="92" t="s">
        <v>114</v>
      </c>
      <c r="E21" s="92" t="s">
        <v>115</v>
      </c>
      <c r="F21" s="92" t="s">
        <v>116</v>
      </c>
      <c r="G21" s="92" t="s">
        <v>117</v>
      </c>
      <c r="H21" s="92" t="s">
        <v>118</v>
      </c>
      <c r="I21" s="92" t="s">
        <v>119</v>
      </c>
      <c r="J21" s="92" t="s">
        <v>120</v>
      </c>
    </row>
    <row r="22" spans="1:10">
      <c r="A22" s="73" t="s">
        <v>84</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84</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84</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84</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84</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84</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84</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84</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84</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84</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84</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84</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84</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84</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84</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84</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82</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928F36-1175-422A-8EAE-EA6F22B972B0}"/>
</file>

<file path=customXml/itemProps2.xml><?xml version="1.0" encoding="utf-8"?>
<ds:datastoreItem xmlns:ds="http://schemas.openxmlformats.org/officeDocument/2006/customXml" ds:itemID="{7063E04B-43EE-47C9-BF95-4740D2F6AE49}"/>
</file>

<file path=customXml/itemProps3.xml><?xml version="1.0" encoding="utf-8"?>
<ds:datastoreItem xmlns:ds="http://schemas.openxmlformats.org/officeDocument/2006/customXml" ds:itemID="{41F6C66A-EE10-4473-9D96-78B2640C878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2018-10-30T03:26:36Z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