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6_HW_FM2920/"/>
    </mc:Choice>
  </mc:AlternateContent>
  <xr:revisionPtr revIDLastSave="34" documentId="8_{0553D96E-16CE-42AE-96AA-6B95C41AAC92}" xr6:coauthVersionLast="40" xr6:coauthVersionMax="40" xr10:uidLastSave="{CCF70A30-DDF7-4DF5-8FB6-7F919F69216A}"/>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J25" i="19"/>
  <c r="J22" i="19"/>
  <c r="D4" i="19"/>
  <c r="N18" i="19"/>
  <c r="O18" i="19"/>
  <c r="P18" i="19"/>
  <c r="Q18"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O32" i="19"/>
  <c r="P32" i="19"/>
  <c r="Q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N25" i="19"/>
  <c r="I16" i="19"/>
  <c r="I20" i="19"/>
  <c r="O25" i="19"/>
  <c r="P25" i="19"/>
  <c r="Q25" i="19"/>
  <c r="N21" i="19"/>
  <c r="O21" i="19"/>
  <c r="P21" i="19"/>
  <c r="N26" i="19"/>
  <c r="O26" i="19"/>
  <c r="P26" i="19"/>
  <c r="Q26" i="19"/>
  <c r="N15" i="19"/>
  <c r="O15" i="19"/>
  <c r="P15" i="19"/>
  <c r="Q15" i="19"/>
  <c r="N10" i="19"/>
  <c r="O10" i="19"/>
  <c r="P10" i="19"/>
  <c r="Q10" i="19"/>
  <c r="N12" i="19"/>
  <c r="N7" i="19"/>
  <c r="O7" i="19"/>
  <c r="P7" i="19"/>
  <c r="Q7" i="19"/>
  <c r="N16" i="19"/>
  <c r="O16" i="19"/>
  <c r="P16" i="19"/>
  <c r="Q16" i="19"/>
  <c r="N36" i="19"/>
  <c r="O36" i="19"/>
  <c r="P36" i="19"/>
  <c r="Q36" i="19"/>
  <c r="N35" i="19"/>
  <c r="O35" i="19"/>
  <c r="P35" i="19"/>
  <c r="Q35" i="19"/>
  <c r="N5" i="19"/>
  <c r="O5" i="19"/>
  <c r="P5" i="19"/>
  <c r="Q5" i="19"/>
  <c r="Q21" i="19"/>
  <c r="O12" i="19"/>
  <c r="P12" i="19"/>
  <c r="Q12" i="19"/>
  <c r="T25" i="19"/>
  <c r="U25" i="19"/>
  <c r="K25" i="19"/>
  <c r="L25" i="19"/>
  <c r="M25" i="19"/>
  <c r="T22" i="19"/>
  <c r="U22" i="19"/>
  <c r="K22" i="19"/>
  <c r="L22" i="19"/>
  <c r="M22" i="19"/>
  <c r="J16" i="19"/>
  <c r="J5" i="19"/>
  <c r="J19" i="19"/>
  <c r="N6" i="19"/>
  <c r="O6" i="19"/>
  <c r="P6" i="19"/>
  <c r="Q6" i="19"/>
  <c r="N30" i="19"/>
  <c r="O30" i="19"/>
  <c r="P30" i="19"/>
  <c r="Q30" i="19"/>
  <c r="N29" i="19"/>
  <c r="O29" i="19"/>
  <c r="P29" i="19"/>
  <c r="Q29" i="19"/>
  <c r="N34" i="19"/>
  <c r="O34" i="19"/>
  <c r="P34" i="19"/>
  <c r="Q34" i="19"/>
  <c r="N27" i="19"/>
  <c r="O27" i="19"/>
  <c r="P27" i="19"/>
  <c r="Q27" i="19"/>
  <c r="J33" i="19"/>
  <c r="N19" i="19"/>
  <c r="O19" i="19"/>
  <c r="P19" i="19"/>
  <c r="Q19" i="19"/>
  <c r="J6" i="19"/>
  <c r="J30" i="19"/>
  <c r="J29" i="19"/>
  <c r="N11" i="19"/>
  <c r="O11" i="19"/>
  <c r="P11" i="19"/>
  <c r="Q11" i="19"/>
  <c r="N23" i="19"/>
  <c r="O23" i="19"/>
  <c r="P23" i="19"/>
  <c r="Q23" i="19"/>
  <c r="J32" i="19"/>
  <c r="J12" i="19"/>
  <c r="J34" i="19"/>
  <c r="J27" i="19"/>
  <c r="N33" i="19"/>
  <c r="O33" i="19"/>
  <c r="P33" i="19"/>
  <c r="Q33" i="19"/>
  <c r="J9" i="19"/>
  <c r="J28" i="19"/>
  <c r="J24" i="19"/>
  <c r="N31" i="19"/>
  <c r="O31" i="19"/>
  <c r="P31" i="19"/>
  <c r="Q31" i="19"/>
  <c r="J11" i="19"/>
  <c r="J23" i="19"/>
  <c r="N8" i="19"/>
  <c r="O8" i="19"/>
  <c r="P8" i="19"/>
  <c r="Q8" i="19"/>
  <c r="N9" i="19"/>
  <c r="O9" i="19"/>
  <c r="P9" i="19"/>
  <c r="Q9" i="19"/>
  <c r="N24" i="19"/>
  <c r="O24" i="19"/>
  <c r="P24" i="19"/>
  <c r="Q24" i="19"/>
  <c r="J31" i="19"/>
  <c r="J18" i="19"/>
  <c r="N22" i="19"/>
  <c r="O22" i="19"/>
  <c r="P22" i="19"/>
  <c r="Q22" i="19"/>
  <c r="J36" i="19"/>
  <c r="N4" i="19"/>
  <c r="N28" i="19"/>
  <c r="O28" i="19"/>
  <c r="P28" i="19"/>
  <c r="Q28" i="19"/>
  <c r="N17" i="19"/>
  <c r="O17" i="19"/>
  <c r="P17" i="19"/>
  <c r="Q17" i="19"/>
  <c r="N20" i="19"/>
  <c r="O20" i="19"/>
  <c r="P20" i="19"/>
  <c r="Q20" i="19"/>
  <c r="N13" i="19"/>
  <c r="O13" i="19"/>
  <c r="P13" i="19"/>
  <c r="Q13" i="19"/>
  <c r="N14" i="19"/>
  <c r="O14" i="19"/>
  <c r="P14" i="19"/>
  <c r="Q14" i="19"/>
  <c r="J7" i="19"/>
  <c r="J10" i="19"/>
  <c r="J17" i="19"/>
  <c r="J20" i="19"/>
  <c r="J13" i="19"/>
  <c r="J14" i="19"/>
  <c r="J26" i="19"/>
  <c r="J21" i="19"/>
  <c r="J4" i="19"/>
  <c r="J8" i="19"/>
  <c r="J35" i="19"/>
  <c r="J15" i="19"/>
  <c r="T26" i="19"/>
  <c r="U26" i="19"/>
  <c r="K26" i="19"/>
  <c r="L26" i="19"/>
  <c r="M26" i="19"/>
  <c r="K28" i="19"/>
  <c r="L28" i="19"/>
  <c r="M28" i="19"/>
  <c r="T28" i="19"/>
  <c r="U28" i="19"/>
  <c r="T20" i="19"/>
  <c r="U20" i="19"/>
  <c r="K20" i="19"/>
  <c r="L20" i="19"/>
  <c r="M20" i="19"/>
  <c r="K27" i="19"/>
  <c r="L27" i="19"/>
  <c r="M27" i="19"/>
  <c r="T27" i="19"/>
  <c r="U27" i="19"/>
  <c r="K6" i="19"/>
  <c r="L6" i="19"/>
  <c r="M6" i="19"/>
  <c r="T6" i="19"/>
  <c r="U6" i="19"/>
  <c r="T19" i="19"/>
  <c r="U19" i="19"/>
  <c r="K19" i="19"/>
  <c r="L19" i="19"/>
  <c r="M19" i="19"/>
  <c r="J37" i="19"/>
  <c r="K4" i="19"/>
  <c r="T4" i="19"/>
  <c r="T30" i="19"/>
  <c r="U30" i="19"/>
  <c r="K30" i="19"/>
  <c r="L30" i="19"/>
  <c r="M30" i="19"/>
  <c r="T15" i="19"/>
  <c r="U15" i="19"/>
  <c r="K15" i="19"/>
  <c r="L15" i="19"/>
  <c r="M15" i="19"/>
  <c r="K35" i="19"/>
  <c r="L35" i="19"/>
  <c r="M35" i="19"/>
  <c r="T35" i="19"/>
  <c r="U35" i="19"/>
  <c r="K17" i="19"/>
  <c r="L17" i="19"/>
  <c r="M17" i="19"/>
  <c r="T17" i="19"/>
  <c r="U17" i="19"/>
  <c r="O4" i="19"/>
  <c r="N37" i="19"/>
  <c r="K23" i="19"/>
  <c r="L23" i="19"/>
  <c r="M23" i="19"/>
  <c r="T23" i="19"/>
  <c r="U23" i="19"/>
  <c r="K34" i="19"/>
  <c r="L34" i="19"/>
  <c r="M34" i="19"/>
  <c r="T34" i="19"/>
  <c r="U34" i="19"/>
  <c r="T5" i="19"/>
  <c r="U5" i="19"/>
  <c r="K5" i="19"/>
  <c r="L5" i="19"/>
  <c r="M5" i="19"/>
  <c r="T13" i="19"/>
  <c r="U13" i="19"/>
  <c r="K13" i="19"/>
  <c r="L13" i="19"/>
  <c r="M13" i="19"/>
  <c r="K8" i="19"/>
  <c r="L8" i="19"/>
  <c r="M8" i="19"/>
  <c r="T8" i="19"/>
  <c r="U8" i="19"/>
  <c r="T10" i="19"/>
  <c r="U10" i="19"/>
  <c r="K10" i="19"/>
  <c r="L10" i="19"/>
  <c r="M10" i="19"/>
  <c r="K36" i="19"/>
  <c r="L36" i="19"/>
  <c r="M36" i="19"/>
  <c r="T36" i="19"/>
  <c r="U36" i="19"/>
  <c r="T11" i="19"/>
  <c r="U11" i="19"/>
  <c r="K11" i="19"/>
  <c r="L11" i="19"/>
  <c r="M11" i="19"/>
  <c r="T12" i="19"/>
  <c r="U12" i="19"/>
  <c r="K12" i="19"/>
  <c r="L12" i="19"/>
  <c r="M12" i="19"/>
  <c r="K33" i="19"/>
  <c r="L33" i="19"/>
  <c r="M33" i="19"/>
  <c r="T33" i="19"/>
  <c r="U33" i="19"/>
  <c r="K16" i="19"/>
  <c r="L16" i="19"/>
  <c r="M16" i="19"/>
  <c r="T16" i="19"/>
  <c r="U16" i="19"/>
  <c r="K7" i="19"/>
  <c r="L7" i="19"/>
  <c r="M7" i="19"/>
  <c r="T7" i="19"/>
  <c r="U7" i="19"/>
  <c r="K32" i="19"/>
  <c r="L32" i="19"/>
  <c r="M32" i="19"/>
  <c r="T32" i="19"/>
  <c r="U32" i="19"/>
  <c r="K21" i="19"/>
  <c r="L21" i="19"/>
  <c r="M21" i="19"/>
  <c r="T21" i="19"/>
  <c r="U21" i="19"/>
  <c r="K18" i="19"/>
  <c r="L18" i="19"/>
  <c r="M18" i="19"/>
  <c r="T18" i="19"/>
  <c r="U18" i="19"/>
  <c r="T24" i="19"/>
  <c r="U24" i="19"/>
  <c r="K24" i="19"/>
  <c r="L24" i="19"/>
  <c r="M24" i="19"/>
  <c r="T31" i="19"/>
  <c r="U31" i="19"/>
  <c r="K31" i="19"/>
  <c r="L31" i="19"/>
  <c r="M31" i="19"/>
  <c r="K14" i="19"/>
  <c r="L14" i="19"/>
  <c r="M14" i="19"/>
  <c r="T14" i="19"/>
  <c r="U14" i="19"/>
  <c r="K9" i="19"/>
  <c r="L9" i="19"/>
  <c r="M9" i="19"/>
  <c r="T9" i="19"/>
  <c r="U9" i="19"/>
  <c r="T29" i="19"/>
  <c r="U29" i="19"/>
  <c r="K29" i="19"/>
  <c r="L29" i="19"/>
  <c r="M29" i="19"/>
  <c r="O37" i="19"/>
  <c r="B38" i="11"/>
  <c r="P4" i="19"/>
  <c r="U4" i="19"/>
  <c r="U37" i="19"/>
  <c r="T37" i="19"/>
  <c r="K37" i="19"/>
  <c r="B37" i="11"/>
  <c r="L4" i="19"/>
  <c r="Q4" i="19"/>
  <c r="Q37" i="19"/>
  <c r="B31" i="11"/>
  <c r="P37" i="19"/>
  <c r="L37" i="19"/>
  <c r="M4" i="19"/>
  <c r="M37" i="19"/>
  <c r="B30" i="11"/>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<sst xmlns="http://schemas.openxmlformats.org/spreadsheetml/2006/main" count="263" uniqueCount="131">
  <si>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</si>
  <si>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</si>
  <si>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</si>
  <si>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</si>
  <si>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</si>
  <si>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</si>
  <si>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</si>
  <si>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</si>
  <si>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</si>
  <si>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</si>
  <si>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</si>
  <si>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</si>
  <si>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</si>
  <si>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</si>
  <si>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</si>
  <si>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</si>
  <si>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</si>
  <si>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</si>
  <si>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</si>
  <si>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</si>
  <si>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</si>
  <si>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</si>
  <si>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</si>
  <si>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</si>
  <si>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</si>
  <si>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</si>
  <si>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</si>
  <si>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</si>
  <si>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</si>
  <si>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</si>
  <si>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</si>
  <si>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</si>
  <si>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</si>
  <si>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</si>
  <si>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</si>
  <si>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</si>
  <si>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</si>
  <si>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</si>
  <si>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</si>
  <si>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</si>
  <si>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</si>
  <si>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</si>
  <si>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</si>
  <si>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</si>
  <si>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</si>
  <si>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</si>
  <si>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</si>
  <si>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2920 Widening</t>
  </si>
  <si>
    <t>Data entered by the sponsors</t>
  </si>
  <si>
    <t>Application ID Number:</t>
  </si>
  <si>
    <t>Data populated/calculated based on inputs</t>
  </si>
  <si>
    <t>Sponsor ID Number (CSJ, etc.):</t>
  </si>
  <si>
    <t>2941-01-028</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</si>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</sst>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4.12</v>
      </c>
    </row>
    <row r="17" spans="1:2">
      <c r="A17" s="86" t="s">
        <v>64</v>
      </c>
      <c r="B17" s="8">
        <v>18</v>
      </c>
    </row>
    <row r="18" spans="1:2">
      <c r="A18" s="86" t="s">
        <v>65</v>
      </c>
      <c r="B18" s="8">
        <v>30</v>
      </c>
    </row>
    <row r="19" spans="1:2">
      <c r="A19" s="76" t="s">
        <v>66</v>
      </c>
      <c r="B19" s="77">
        <f>VLOOKUP(B14,'Service Life'!C6:D8,2,FALSE)</f>
        <v>20</v>
      </c>
    </row>
    <row r="21" spans="1:2">
      <c r="A21" s="81" t="s">
        <v>67</v>
      </c>
    </row>
    <row r="22" spans="1:2" ht="20.25" customHeight="1">
      <c r="A22" s="86" t="s">
        <v>68</v>
      </c>
      <c r="B22" s="95">
        <v>25651</v>
      </c>
    </row>
    <row r="23" spans="1:2" ht="30">
      <c r="A23" s="94" t="s">
        <v>69</v>
      </c>
      <c r="B23" s="96">
        <v>29742</v>
      </c>
    </row>
    <row r="24" spans="1:2" ht="30">
      <c r="A24" s="94" t="s">
        <v>70</v>
      </c>
      <c r="B24" s="96">
        <v>56586</v>
      </c>
    </row>
    <row r="27" spans="1:2" ht="18.75">
      <c r="A27" s="79" t="s">
        <v>71</v>
      </c>
      <c r="B27" s="80"/>
    </row>
    <row r="29" spans="1:2">
      <c r="A29" s="87" t="s">
        <v>72</v>
      </c>
    </row>
    <row r="30" spans="1:2">
      <c r="A30" s="84" t="s">
        <v>73</v>
      </c>
      <c r="B30" s="35">
        <f>'Benefit Calculations'!M37</f>
        <v>21153.89886774066</v>
      </c>
    </row>
    <row r="31" spans="1:2">
      <c r="A31" s="84" t="s">
        <v>74</v>
      </c>
      <c r="B31" s="35">
        <f>'Benefit Calculations'!Q37</f>
        <v>1895.8090623567771</v>
      </c>
    </row>
    <row r="32" spans="1:2">
      <c r="B32" s="88"/>
    </row>
    <row r="33" spans="1:9">
      <c r="A33" s="87" t="s">
        <v>75</v>
      </c>
      <c r="B33" s="88"/>
    </row>
    <row r="34" spans="1:9">
      <c r="A34" s="84" t="s">
        <v>76</v>
      </c>
      <c r="B34" s="35">
        <f>$B$30+$B$31</f>
        <v>23049.707930097436</v>
      </c>
    </row>
    <row r="35" spans="1:9">
      <c r="I35" s="89"/>
    </row>
    <row r="36" spans="1:9">
      <c r="A36" s="87" t="s">
        <v>77</v>
      </c>
    </row>
    <row r="37" spans="1:9">
      <c r="A37" s="84" t="s">
        <v>78</v>
      </c>
      <c r="B37" s="91">
        <f>'Benefit Calculations'!K37</f>
        <v>9.0790245143202419</v>
      </c>
    </row>
    <row r="38" spans="1:9">
      <c r="A38" s="84" t="s">
        <v>79</v>
      </c>
      <c r="B38" s="91">
        <f>'Benefit Calculations'!O37</f>
        <v>3.2068056778992373</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54">
        <v>2018</v>
      </c>
      <c r="G4" s="63">
        <f>'Inputs &amp; Outputs'!B22</f>
        <v>25651</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6.20126985013E-2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1.41283003612999E-2</v>
      </c>
      <c r="F5" s="54">
        <f t="shared" ref="F5:F36" si="2">F4+1</f>
        <v>2019</v>
      </c>
      <c r="G5" s="63">
        <f>G4+G4*H5</f>
        <v>26199.025588344459</v>
      </c>
      <c r="H5" s="62">
        <f>$C$9</f>
        <v>2.1364687082158884E-2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26758.759571896913</v>
      </c>
      <c r="H6" s="62">
        <f t="shared" ref="H6:H11" si="7">$C$9</f>
        <v>2.1364687082158884E-2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27330.452096857214</v>
      </c>
      <c r="H7" s="62">
        <f t="shared" si="7"/>
        <v>2.1364687082158884E-2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27914.358653720501</v>
      </c>
      <c r="H8" s="62">
        <f t="shared" si="7"/>
        <v>2.1364687082158884E-2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2.1364687082158884E-2</v>
      </c>
      <c r="F9" s="54">
        <f t="shared" si="2"/>
        <v>2023</v>
      </c>
      <c r="G9" s="63">
        <f t="shared" si="6"/>
        <v>28510.740191456392</v>
      </c>
      <c r="H9" s="62">
        <f t="shared" si="7"/>
        <v>2.1364687082158884E-2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2.6061879836040802E-2</v>
      </c>
      <c r="F10" s="54">
        <f t="shared" si="2"/>
        <v>2024</v>
      </c>
      <c r="G10" s="63">
        <f t="shared" si="6"/>
        <v>29119.863234127588</v>
      </c>
      <c r="H10" s="62">
        <f t="shared" si="7"/>
        <v>2.1364687082158884E-2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2.973648292502773E-2</v>
      </c>
      <c r="F11" s="54">
        <f t="shared" si="2"/>
        <v>2025</v>
      </c>
      <c r="G11" s="63">
        <f>'Inputs &amp; Outputs'!$B$23</f>
        <v>29742</v>
      </c>
      <c r="H11" s="62">
        <f t="shared" si="7"/>
        <v>2.1364687082158884E-2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30517.132430083526</v>
      </c>
      <c r="H12" s="62">
        <f>$C$10</f>
        <v>2.6061879836040802E-2</v>
      </c>
      <c r="I12" s="54">
        <f>IF(AND(F12&gt;='Inputs &amp; Outputs'!B$13,F12&lt;'Inputs &amp; Outputs'!B$13+'Inputs &amp; Outputs'!B$19),1,0)</f>
        <v>1</v>
      </c>
      <c r="J12" s="55">
        <f>I12*'Inputs &amp; Outputs'!B$16*'Benefit Calculations'!G12*('Benefit Calculations'!C$4-'Benefit Calculations'!C$5)</f>
        <v>1216.3684572949719</v>
      </c>
      <c r="K12" s="71">
        <f t="shared" si="3"/>
        <v>0.34861262863618925</v>
      </c>
      <c r="L12" s="56">
        <f>K12*'Assumed Values'!$C$8</f>
        <v>2617.3836158005088</v>
      </c>
      <c r="M12" s="57">
        <f t="shared" si="0"/>
        <v>1523.3410945352566</v>
      </c>
      <c r="N12" s="55">
        <f>I12*'Inputs &amp; Outputs'!B$16*'Benefit Calculations'!G12*('Benefit Calculations'!D$4-'Benefit Calculations'!D$5)</f>
        <v>429.63396223003821</v>
      </c>
      <c r="O12" s="71">
        <f t="shared" si="4"/>
        <v>0.1231335982334454</v>
      </c>
      <c r="P12" s="56">
        <f>ABS(O12*'Assumed Values'!$C$7)</f>
        <v>234.5695046347135</v>
      </c>
      <c r="Q12" s="57">
        <f t="shared" si="1"/>
        <v>136.52158735071424</v>
      </c>
      <c r="T12" s="68">
        <f t="shared" si="5"/>
        <v>0.3162557988966927</v>
      </c>
      <c r="U12" s="69">
        <f>T12*'Assumed Values'!$D$8</f>
        <v>0</v>
      </c>
    </row>
    <row r="13" spans="2:21">
      <c r="C13" s="38"/>
      <c r="F13" s="54">
        <f t="shared" si="2"/>
        <v>2027</v>
      </c>
      <c r="G13" s="63">
        <f t="shared" si="6"/>
        <v>31312.466268416905</v>
      </c>
      <c r="H13" s="62">
        <f t="shared" ref="H13:H36" si="8">$C$10</f>
        <v>2.6061879836040802E-2</v>
      </c>
      <c r="I13" s="54">
        <f>IF(AND(F13&gt;='Inputs &amp; Outputs'!B$13,F13&lt;'Inputs &amp; Outputs'!B$13+'Inputs &amp; Outputs'!B$19),1,0)</f>
        <v>1</v>
      </c>
      <c r="J13" s="55">
        <f>I13*'Inputs &amp; Outputs'!B$16*'Benefit Calculations'!G13*('Benefit Calculations'!C$4-'Benefit Calculations'!C$5)</f>
        <v>1248.0693058653437</v>
      </c>
      <c r="K13" s="71">
        <f t="shared" si="3"/>
        <v>0.35769812907303189</v>
      </c>
      <c r="L13" s="56">
        <f>K13*'Assumed Values'!$C$8</f>
        <v>2685.5975530803235</v>
      </c>
      <c r="M13" s="57">
        <f t="shared" si="0"/>
        <v>1460.7871281218104</v>
      </c>
      <c r="N13" s="55">
        <f>I13*'Inputs &amp; Outputs'!B$16*'Benefit Calculations'!G13*('Benefit Calculations'!D$4-'Benefit Calculations'!D$5)</f>
        <v>440.83103092715947</v>
      </c>
      <c r="O13" s="71">
        <f t="shared" si="4"/>
        <v>0.12634269127438474</v>
      </c>
      <c r="P13" s="56">
        <f>ABS(O13*'Assumed Values'!$C$7)</f>
        <v>240.68282687770295</v>
      </c>
      <c r="Q13" s="57">
        <f t="shared" si="1"/>
        <v>130.91551079932154</v>
      </c>
      <c r="T13" s="68">
        <f t="shared" si="5"/>
        <v>0.32449801952498936</v>
      </c>
      <c r="U13" s="69">
        <f>T13*'Assumed Values'!$D$8</f>
        <v>0</v>
      </c>
    </row>
    <row r="14" spans="2:21">
      <c r="C14" s="38"/>
      <c r="F14" s="54">
        <f t="shared" si="2"/>
        <v>2028</v>
      </c>
      <c r="G14" s="63">
        <f t="shared" si="6"/>
        <v>32128.528001674469</v>
      </c>
      <c r="H14" s="62">
        <f t="shared" si="8"/>
        <v>2.6061879836040802E-2</v>
      </c>
      <c r="I14" s="54">
        <f>IF(AND(F14&gt;='Inputs &amp; Outputs'!B$13,F14&lt;'Inputs &amp; Outputs'!B$13+'Inputs &amp; Outputs'!B$19),1,0)</f>
        <v>1</v>
      </c>
      <c r="J14" s="55">
        <f>I14*'Inputs &amp; Outputs'!B$16*'Benefit Calculations'!G14*('Benefit Calculations'!C$4-'Benefit Calculations'!C$5)</f>
        <v>1280.5963381418574</v>
      </c>
      <c r="K14" s="71">
        <f t="shared" si="3"/>
        <v>0.36702041473050989</v>
      </c>
      <c r="L14" s="56">
        <f>K14*'Assumed Values'!$C$8</f>
        <v>2755.5892737966683</v>
      </c>
      <c r="M14" s="57">
        <f t="shared" si="0"/>
        <v>1400.8018567485574</v>
      </c>
      <c r="N14" s="55">
        <f>I14*'Inputs &amp; Outputs'!B$16*'Benefit Calculations'!G14*('Benefit Calculations'!D$4-'Benefit Calculations'!D$5)</f>
        <v>452.31991628318116</v>
      </c>
      <c r="O14" s="71">
        <f t="shared" si="4"/>
        <v>0.1296354193125398</v>
      </c>
      <c r="P14" s="56">
        <f>ABS(O14*'Assumed Values'!$C$7)</f>
        <v>246.95547379038831</v>
      </c>
      <c r="Q14" s="57">
        <f t="shared" si="1"/>
        <v>125.53964029013775</v>
      </c>
      <c r="T14" s="68">
        <f t="shared" si="5"/>
        <v>0.33295504791688291</v>
      </c>
      <c r="U14" s="69">
        <f>T14*'Assumed Values'!$D$8</f>
        <v>0</v>
      </c>
    </row>
    <row r="15" spans="2:21">
      <c r="C15" s="1"/>
      <c r="F15" s="54">
        <f t="shared" si="2"/>
        <v>2029</v>
      </c>
      <c r="G15" s="63">
        <f t="shared" si="6"/>
        <v>32965.857837762982</v>
      </c>
      <c r="H15" s="62">
        <f t="shared" si="8"/>
        <v>2.6061879836040802E-2</v>
      </c>
      <c r="I15" s="54">
        <f>IF(AND(F15&gt;='Inputs &amp; Outputs'!B$13,F15&lt;'Inputs &amp; Outputs'!B$13+'Inputs &amp; Outputs'!B$19),1,0)</f>
        <v>1</v>
      </c>
      <c r="J15" s="55">
        <f>I15*'Inputs &amp; Outputs'!B$16*'Benefit Calculations'!G15*('Benefit Calculations'!C$4-'Benefit Calculations'!C$5)</f>
        <v>1313.9710860249843</v>
      </c>
      <c r="K15" s="71">
        <f t="shared" si="3"/>
        <v>0.37658565667659027</v>
      </c>
      <c r="L15" s="56">
        <f>K15*'Assumed Values'!$C$8</f>
        <v>2827.4051103278398</v>
      </c>
      <c r="M15" s="57">
        <f t="shared" si="0"/>
        <v>1343.2798003862065</v>
      </c>
      <c r="N15" s="55">
        <f>I15*'Inputs &amp; Outputs'!B$16*'Benefit Calculations'!G15*('Benefit Calculations'!D$4-'Benefit Calculations'!D$5)</f>
        <v>464.10822358880142</v>
      </c>
      <c r="O15" s="71">
        <f t="shared" si="4"/>
        <v>0.13301396203315796</v>
      </c>
      <c r="P15" s="56">
        <f>ABS(O15*'Assumed Values'!$C$7)</f>
        <v>253.3915976731659</v>
      </c>
      <c r="Q15" s="57">
        <f t="shared" si="1"/>
        <v>120.38452271966268</v>
      </c>
      <c r="T15" s="68">
        <f t="shared" si="5"/>
        <v>0.34163248236649596</v>
      </c>
      <c r="U15" s="69">
        <f>T15*'Assumed Values'!$D$8</f>
        <v>0</v>
      </c>
    </row>
    <row r="16" spans="2:21">
      <c r="C16" s="1"/>
      <c r="F16" s="54">
        <f t="shared" si="2"/>
        <v>2030</v>
      </c>
      <c r="G16" s="63">
        <f t="shared" si="6"/>
        <v>33825.010063422764</v>
      </c>
      <c r="H16" s="62">
        <f t="shared" si="8"/>
        <v>2.6061879836040802E-2</v>
      </c>
      <c r="I16" s="54">
        <f>IF(AND(F16&gt;='Inputs &amp; Outputs'!B$13,F16&lt;'Inputs &amp; Outputs'!B$13+'Inputs &amp; Outputs'!B$19),1,0)</f>
        <v>1</v>
      </c>
      <c r="J16" s="55">
        <f>I16*'Inputs &amp; Outputs'!B$16*'Benefit Calculations'!G16*('Benefit Calculations'!C$4-'Benefit Calculations'!C$5)</f>
        <v>1348.2156425769995</v>
      </c>
      <c r="K16" s="71">
        <f t="shared" si="3"/>
        <v>0.38640018680887217</v>
      </c>
      <c r="L16" s="56">
        <f>K16*'Assumed Values'!$C$8</f>
        <v>2901.0926025610124</v>
      </c>
      <c r="M16" s="57">
        <f t="shared" si="0"/>
        <v>1288.1198104019188</v>
      </c>
      <c r="N16" s="55">
        <f>I16*'Inputs &amp; Outputs'!B$16*'Benefit Calculations'!G16*('Benefit Calculations'!D$4-'Benefit Calculations'!D$5)</f>
        <v>476.20375634289115</v>
      </c>
      <c r="O16" s="71">
        <f t="shared" si="4"/>
        <v>0.13648055592818181</v>
      </c>
      <c r="P16" s="56">
        <f>ABS(O16*'Assumed Values'!$C$7)</f>
        <v>259.99545904318637</v>
      </c>
      <c r="Q16" s="57">
        <f t="shared" si="1"/>
        <v>115.44109316345953</v>
      </c>
      <c r="T16" s="68">
        <f t="shared" si="5"/>
        <v>0.35053606707001983</v>
      </c>
      <c r="U16" s="69">
        <f>T16*'Assumed Values'!$D$8</f>
        <v>0</v>
      </c>
    </row>
    <row r="17" spans="3:21">
      <c r="C17" s="1"/>
      <c r="F17" s="54">
        <f t="shared" si="2"/>
        <v>2031</v>
      </c>
      <c r="G17" s="63">
        <f t="shared" si="6"/>
        <v>34706.553411148561</v>
      </c>
      <c r="H17" s="62">
        <f t="shared" si="8"/>
        <v>2.6061879836040802E-2</v>
      </c>
      <c r="I17" s="54">
        <f>IF(AND(F17&gt;='Inputs &amp; Outputs'!B$13,F17&lt;'Inputs &amp; Outputs'!B$13+'Inputs &amp; Outputs'!B$19),1,0)</f>
        <v>1</v>
      </c>
      <c r="J17" s="55">
        <f>I17*'Inputs &amp; Outputs'!B$16*'Benefit Calculations'!G17*('Benefit Calculations'!C$4-'Benefit Calculations'!C$5)</f>
        <v>1383.3526766469117</v>
      </c>
      <c r="K17" s="71">
        <f t="shared" si="3"/>
        <v>0.39647050204610867</v>
      </c>
      <c r="L17" s="56">
        <f>K17*'Assumed Values'!$C$8</f>
        <v>2976.7005293621837</v>
      </c>
      <c r="M17" s="57">
        <f t="shared" si="0"/>
        <v>1235.2248916962963</v>
      </c>
      <c r="N17" s="55">
        <f>I17*'Inputs &amp; Outputs'!B$16*'Benefit Calculations'!G17*('Benefit Calculations'!D$4-'Benefit Calculations'!D$5)</f>
        <v>488.61452141817085</v>
      </c>
      <c r="O17" s="71">
        <f t="shared" si="4"/>
        <v>0.14003749577673816</v>
      </c>
      <c r="P17" s="56">
        <f>ABS(O17*'Assumed Values'!$C$7)</f>
        <v>266.7714294546862</v>
      </c>
      <c r="Q17" s="57">
        <f t="shared" si="1"/>
        <v>110.70065893609981</v>
      </c>
      <c r="T17" s="68">
        <f t="shared" si="5"/>
        <v>0.35967169592819709</v>
      </c>
      <c r="U17" s="69">
        <f>T17*'Assumed Values'!$D$8</f>
        <v>0</v>
      </c>
    </row>
    <row r="18" spans="3:21">
      <c r="F18" s="54">
        <f t="shared" si="2"/>
        <v>2032</v>
      </c>
      <c r="G18" s="63">
        <f t="shared" si="6"/>
        <v>35611.071435673046</v>
      </c>
      <c r="H18" s="62">
        <f t="shared" si="8"/>
        <v>2.6061879836040802E-2</v>
      </c>
      <c r="I18" s="54">
        <f>IF(AND(F18&gt;='Inputs &amp; Outputs'!B$13,F18&lt;'Inputs &amp; Outputs'!B$13+'Inputs &amp; Outputs'!B$19),1,0)</f>
        <v>1</v>
      </c>
      <c r="J18" s="55">
        <f>I18*'Inputs &amp; Outputs'!B$16*'Benefit Calculations'!G18*('Benefit Calculations'!C$4-'Benefit Calculations'!C$5)</f>
        <v>1419.405447876549</v>
      </c>
      <c r="K18" s="71">
        <f t="shared" si="3"/>
        <v>0.40680326862896909</v>
      </c>
      <c r="L18" s="56">
        <f>K18*'Assumed Values'!$C$8</f>
        <v>3054.2789408662998</v>
      </c>
      <c r="M18" s="57">
        <f t="shared" si="0"/>
        <v>1184.5020321440857</v>
      </c>
      <c r="N18" s="55">
        <f>I18*'Inputs &amp; Outputs'!B$16*'Benefit Calculations'!G18*('Benefit Calculations'!D$4-'Benefit Calculations'!D$5)</f>
        <v>501.34873436151582</v>
      </c>
      <c r="O18" s="71">
        <f t="shared" si="4"/>
        <v>0.14368713616421158</v>
      </c>
      <c r="P18" s="56">
        <f>ABS(O18*'Assumed Values'!$C$7)</f>
        <v>273.72399439282304</v>
      </c>
      <c r="Q18" s="57">
        <f t="shared" si="1"/>
        <v>106.15488430566634</v>
      </c>
      <c r="T18" s="68">
        <f t="shared" si="5"/>
        <v>0.36904541644790273</v>
      </c>
      <c r="U18" s="69">
        <f>T18*'Assumed Values'!$D$8</f>
        <v>0</v>
      </c>
    </row>
    <row r="19" spans="3:21">
      <c r="F19" s="54">
        <f t="shared" si="2"/>
        <v>2033</v>
      </c>
      <c r="G19" s="63">
        <f t="shared" si="6"/>
        <v>36539.162900262221</v>
      </c>
      <c r="H19" s="62">
        <f t="shared" si="8"/>
        <v>2.6061879836040802E-2</v>
      </c>
      <c r="I19" s="54">
        <f>IF(AND(F19&gt;='Inputs &amp; Outputs'!B$13,F19&lt;'Inputs &amp; Outputs'!B$13+'Inputs &amp; Outputs'!B$19),1,0)</f>
        <v>1</v>
      </c>
      <c r="J19" s="55">
        <f>I19*'Inputs &amp; Outputs'!B$16*'Benefit Calculations'!G19*('Benefit Calculations'!C$4-'Benefit Calculations'!C$5)</f>
        <v>1456.3978220977292</v>
      </c>
      <c r="K19" s="71">
        <f t="shared" si="3"/>
        <v>0.41740532653288598</v>
      </c>
      <c r="L19" s="56">
        <f>K19*'Assumed Values'!$C$8</f>
        <v>3133.8791916089081</v>
      </c>
      <c r="M19" s="57">
        <f t="shared" si="0"/>
        <v>1135.8620390386645</v>
      </c>
      <c r="N19" s="55">
        <f>I19*'Inputs &amp; Outputs'!B$16*'Benefit Calculations'!G19*('Benefit Calculations'!D$4-'Benefit Calculations'!D$5)</f>
        <v>514.41482483239679</v>
      </c>
      <c r="O19" s="71">
        <f t="shared" si="4"/>
        <v>0.14743189304090809</v>
      </c>
      <c r="P19" s="56">
        <f>ABS(O19*'Assumed Values'!$C$7)</f>
        <v>280.8577562429299</v>
      </c>
      <c r="Q19" s="57">
        <f t="shared" si="1"/>
        <v>101.79577583593404</v>
      </c>
      <c r="T19" s="68">
        <f t="shared" si="5"/>
        <v>0.37866343374540962</v>
      </c>
      <c r="U19" s="69">
        <f>T19*'Assumed Values'!$D$8</f>
        <v>0</v>
      </c>
    </row>
    <row r="20" spans="3:21">
      <c r="F20" s="54">
        <f t="shared" si="2"/>
        <v>2034</v>
      </c>
      <c r="G20" s="63">
        <f t="shared" si="6"/>
        <v>37491.442173078372</v>
      </c>
      <c r="H20" s="62">
        <f t="shared" si="8"/>
        <v>2.6061879836040802E-2</v>
      </c>
      <c r="I20" s="54">
        <f>IF(AND(F20&gt;='Inputs &amp; Outputs'!B$13,F20&lt;'Inputs &amp; Outputs'!B$13+'Inputs &amp; Outputs'!B$19),1,0)</f>
        <v>1</v>
      </c>
      <c r="J20" s="55">
        <f>I20*'Inputs &amp; Outputs'!B$16*'Benefit Calculations'!G20*('Benefit Calculations'!C$4-'Benefit Calculations'!C$5)</f>
        <v>1494.3542871307118</v>
      </c>
      <c r="K20" s="71">
        <f t="shared" si="3"/>
        <v>0.42828369399590938</v>
      </c>
      <c r="L20" s="56">
        <f>K20*'Assumed Values'!$C$8</f>
        <v>3215.5539745212877</v>
      </c>
      <c r="M20" s="57">
        <f t="shared" si="0"/>
        <v>1089.2193822527202</v>
      </c>
      <c r="N20" s="55">
        <f>I20*'Inputs &amp; Outputs'!B$16*'Benefit Calculations'!G20*('Benefit Calculations'!D$4-'Benefit Calculations'!D$5)</f>
        <v>527.82144218305666</v>
      </c>
      <c r="O20" s="71">
        <f t="shared" si="4"/>
        <v>0.15127424532134023</v>
      </c>
      <c r="P20" s="56">
        <f>ABS(O20*'Assumed Values'!$C$7)</f>
        <v>288.17743733715315</v>
      </c>
      <c r="Q20" s="57">
        <f t="shared" si="1"/>
        <v>97.615668330454852</v>
      </c>
      <c r="T20" s="68">
        <f t="shared" si="5"/>
        <v>0.38853211465398507</v>
      </c>
      <c r="U20" s="69">
        <f>T20*'Assumed Values'!$D$8</f>
        <v>0</v>
      </c>
    </row>
    <row r="21" spans="3:21">
      <c r="F21" s="54">
        <f t="shared" si="2"/>
        <v>2035</v>
      </c>
      <c r="G21" s="63">
        <f t="shared" si="6"/>
        <v>38468.539633873013</v>
      </c>
      <c r="H21" s="62">
        <f t="shared" si="8"/>
        <v>2.6061879836040802E-2</v>
      </c>
      <c r="I21" s="54">
        <f>IF(AND(F21&gt;='Inputs &amp; Outputs'!B$13,F21&lt;'Inputs &amp; Outputs'!B$13+'Inputs &amp; Outputs'!B$19),1,0)</f>
        <v>1</v>
      </c>
      <c r="J21" s="55">
        <f>I21*'Inputs &amp; Outputs'!B$16*'Benefit Calculations'!G21*('Benefit Calculations'!C$4-'Benefit Calculations'!C$5)</f>
        <v>1533.2999689943847</v>
      </c>
      <c r="K21" s="71">
        <f t="shared" si="3"/>
        <v>0.43944557216456642</v>
      </c>
      <c r="L21" s="56">
        <f>K21*'Assumed Values'!$C$8</f>
        <v>3299.3573558115645</v>
      </c>
      <c r="M21" s="57">
        <f t="shared" si="0"/>
        <v>1044.4920438393242</v>
      </c>
      <c r="N21" s="55">
        <f>I21*'Inputs &amp; Outputs'!B$16*'Benefit Calculations'!G21*('Benefit Calculations'!D$4-'Benefit Calculations'!D$5)</f>
        <v>541.57746118411717</v>
      </c>
      <c r="O21" s="71">
        <f t="shared" si="4"/>
        <v>0.15521673652519274</v>
      </c>
      <c r="P21" s="56">
        <f>ABS(O21*'Assumed Values'!$C$7)</f>
        <v>295.68788308049216</v>
      </c>
      <c r="Q21" s="57">
        <f t="shared" si="1"/>
        <v>93.607211353829868</v>
      </c>
      <c r="T21" s="68">
        <f t="shared" si="5"/>
        <v>0.39865799193854001</v>
      </c>
      <c r="U21" s="69">
        <f>T21*'Assumed Values'!$D$8</f>
        <v>0</v>
      </c>
    </row>
    <row r="22" spans="3:21">
      <c r="F22" s="54">
        <f t="shared" si="2"/>
        <v>2036</v>
      </c>
      <c r="G22" s="63">
        <f t="shared" si="6"/>
        <v>39471.102091278983</v>
      </c>
      <c r="H22" s="62">
        <f t="shared" si="8"/>
        <v>2.6061879836040802E-2</v>
      </c>
      <c r="I22" s="54">
        <f>IF(AND(F22&gt;='Inputs &amp; Outputs'!B$13,F22&lt;'Inputs &amp; Outputs'!B$13+'Inputs &amp; Outputs'!B$19),1,0)</f>
        <v>1</v>
      </c>
      <c r="J22" s="55">
        <f>I22*'Inputs &amp; Outputs'!B$16*'Benefit Calculations'!G22*('Benefit Calculations'!C$4-'Benefit Calculations'!C$5)</f>
        <v>1573.2606485389215</v>
      </c>
      <c r="K22" s="71">
        <f t="shared" si="3"/>
        <v>0.45089834986079957</v>
      </c>
      <c r="L22" s="56">
        <f>K22*'Assumed Values'!$C$8</f>
        <v>3385.3448107548834</v>
      </c>
      <c r="M22" s="57">
        <f t="shared" si="0"/>
        <v>1001.6013738089398</v>
      </c>
      <c r="N22" s="55">
        <f>I22*'Inputs &amp; Outputs'!B$16*'Benefit Calculations'!G22*('Benefit Calculations'!D$4-'Benefit Calculations'!D$5)</f>
        <v>555.69198789940572</v>
      </c>
      <c r="O22" s="71">
        <f t="shared" si="4"/>
        <v>0.15926197646105475</v>
      </c>
      <c r="P22" s="56">
        <f>ABS(O22*'Assumed Values'!$C$7)</f>
        <v>303.39406515830927</v>
      </c>
      <c r="Q22" s="57">
        <f t="shared" si="1"/>
        <v>89.763356306467543</v>
      </c>
      <c r="T22" s="68">
        <f t="shared" si="5"/>
        <v>0.4090477686201196</v>
      </c>
      <c r="U22" s="69">
        <f>T22*'Assumed Values'!$D$8</f>
        <v>0</v>
      </c>
    </row>
    <row r="23" spans="3:21">
      <c r="F23" s="54">
        <f t="shared" si="2"/>
        <v>2037</v>
      </c>
      <c r="G23" s="63">
        <f t="shared" si="6"/>
        <v>40499.793210977994</v>
      </c>
      <c r="H23" s="62">
        <f t="shared" si="8"/>
        <v>2.6061879836040802E-2</v>
      </c>
      <c r="I23" s="54">
        <f>IF(AND(F23&gt;='Inputs &amp; Outputs'!B$13,F23&lt;'Inputs &amp; Outputs'!B$13+'Inputs &amp; Outputs'!B$19),1,0)</f>
        <v>1</v>
      </c>
      <c r="J23" s="55">
        <f>I23*'Inputs &amp; Outputs'!B$16*'Benefit Calculations'!G23*('Benefit Calculations'!C$4-'Benefit Calculations'!C$5)</f>
        <v>1614.2627785119143</v>
      </c>
      <c r="K23" s="71">
        <f t="shared" si="3"/>
        <v>0.46264960847314074</v>
      </c>
      <c r="L23" s="56">
        <f>K23*'Assumed Values'!$C$8</f>
        <v>3473.5732604163409</v>
      </c>
      <c r="M23" s="57">
        <f t="shared" si="0"/>
        <v>960.47195182874907</v>
      </c>
      <c r="N23" s="55">
        <f>I23*'Inputs &amp; Outputs'!B$16*'Benefit Calculations'!G23*('Benefit Calculations'!D$4-'Benefit Calculations'!D$5)</f>
        <v>570.17436571389067</v>
      </c>
      <c r="O23" s="71">
        <f t="shared" si="4"/>
        <v>0.1634126429540331</v>
      </c>
      <c r="P23" s="56">
        <f>ABS(O23*'Assumed Values'!$C$7)</f>
        <v>311.30108482743304</v>
      </c>
      <c r="Q23" s="57">
        <f t="shared" si="1"/>
        <v>86.077344030099454</v>
      </c>
      <c r="T23" s="68">
        <f t="shared" si="5"/>
        <v>0.41970832241309775</v>
      </c>
      <c r="U23" s="69">
        <f>T23*'Assumed Values'!$D$8</f>
        <v>0</v>
      </c>
    </row>
    <row r="24" spans="3:21">
      <c r="F24" s="54">
        <f t="shared" si="2"/>
        <v>2038</v>
      </c>
      <c r="G24" s="63">
        <f t="shared" si="6"/>
        <v>41555.293955027002</v>
      </c>
      <c r="H24" s="62">
        <f t="shared" si="8"/>
        <v>2.6061879836040802E-2</v>
      </c>
      <c r="I24" s="54">
        <f>IF(AND(F24&gt;='Inputs &amp; Outputs'!B$13,F24&lt;'Inputs &amp; Outputs'!B$13+'Inputs &amp; Outputs'!B$19),1,0)</f>
        <v>1</v>
      </c>
      <c r="J24" s="55">
        <f>I24*'Inputs &amp; Outputs'!B$16*'Benefit Calculations'!G24*('Benefit Calculations'!C$4-'Benefit Calculations'!C$5)</f>
        <v>1656.3335010692851</v>
      </c>
      <c r="K24" s="71">
        <f t="shared" si="3"/>
        <v>0.47470712697535911</v>
      </c>
      <c r="L24" s="56">
        <f>K24*'Assumed Values'!$C$8</f>
        <v>3564.1011093309962</v>
      </c>
      <c r="M24" s="57">
        <f t="shared" si="0"/>
        <v>921.03145460111932</v>
      </c>
      <c r="N24" s="55">
        <f>I24*'Inputs &amp; Outputs'!B$16*'Benefit Calculations'!G24*('Benefit Calculations'!D$4-'Benefit Calculations'!D$5)</f>
        <v>585.03418151871676</v>
      </c>
      <c r="O24" s="71">
        <f t="shared" si="4"/>
        <v>0.1676714836183909</v>
      </c>
      <c r="P24" s="56">
        <f>ABS(O24*'Assumed Values'!$C$7)</f>
        <v>319.4141762930347</v>
      </c>
      <c r="Q24" s="57">
        <f t="shared" si="1"/>
        <v>82.542692922259292</v>
      </c>
      <c r="T24" s="68">
        <f t="shared" si="5"/>
        <v>0.43064671027801416</v>
      </c>
      <c r="U24" s="69">
        <f>T24*'Assumed Values'!$D$8</f>
        <v>0</v>
      </c>
    </row>
    <row r="25" spans="3:21">
      <c r="F25" s="54">
        <f t="shared" si="2"/>
        <v>2039</v>
      </c>
      <c r="G25" s="63">
        <f t="shared" si="6"/>
        <v>42638.30303263427</v>
      </c>
      <c r="H25" s="62">
        <f t="shared" si="8"/>
        <v>2.6061879836040802E-2</v>
      </c>
      <c r="I25" s="54">
        <f>IF(AND(F25&gt;='Inputs &amp; Outputs'!B$13,F25&lt;'Inputs &amp; Outputs'!B$13+'Inputs &amp; Outputs'!B$19),1,0)</f>
        <v>1</v>
      </c>
      <c r="J25" s="55">
        <f>I25*'Inputs &amp; Outputs'!B$16*'Benefit Calculations'!G25*('Benefit Calculations'!C$4-'Benefit Calculations'!C$5)</f>
        <v>1699.5006657425618</v>
      </c>
      <c r="K25" s="71">
        <f t="shared" si="3"/>
        <v>0.48707888707590308</v>
      </c>
      <c r="L25" s="56">
        <f>K25*'Assumed Values'!$C$8</f>
        <v>3656.9882841658805</v>
      </c>
      <c r="M25" s="57">
        <f t="shared" si="0"/>
        <v>883.21052868798824</v>
      </c>
      <c r="N25" s="55">
        <f>I25*'Inputs &amp; Outputs'!B$16*'Benefit Calculations'!G25*('Benefit Calculations'!D$4-'Benefit Calculations'!D$5)</f>
        <v>600.28127205743419</v>
      </c>
      <c r="O25" s="71">
        <f t="shared" si="4"/>
        <v>0.17204131767638417</v>
      </c>
      <c r="P25" s="56">
        <f>ABS(O25*'Assumed Values'!$C$7)</f>
        <v>327.73871017351183</v>
      </c>
      <c r="Q25" s="57">
        <f t="shared" si="1"/>
        <v>79.153187538824724</v>
      </c>
      <c r="T25" s="68">
        <f t="shared" si="5"/>
        <v>0.44187017309306603</v>
      </c>
      <c r="U25" s="69">
        <f>T25*'Assumed Values'!$D$8</f>
        <v>0</v>
      </c>
    </row>
    <row r="26" spans="3:21">
      <c r="F26" s="54">
        <f t="shared" si="2"/>
        <v>2040</v>
      </c>
      <c r="G26" s="63">
        <f t="shared" si="6"/>
        <v>43749.537362683477</v>
      </c>
      <c r="H26" s="62">
        <f t="shared" si="8"/>
        <v>2.6061879836040802E-2</v>
      </c>
      <c r="I26" s="54">
        <f>IF(AND(F26&gt;='Inputs &amp; Outputs'!B$13,F26&lt;'Inputs &amp; Outputs'!B$13+'Inputs &amp; Outputs'!B$19),1,0)</f>
        <v>1</v>
      </c>
      <c r="J26" s="55">
        <f>I26*'Inputs &amp; Outputs'!B$16*'Benefit Calculations'!G26*('Benefit Calculations'!C$4-'Benefit Calculations'!C$5)</f>
        <v>1743.7928478744159</v>
      </c>
      <c r="K26" s="71">
        <f t="shared" si="3"/>
        <v>0.49977307850154779</v>
      </c>
      <c r="L26" s="56">
        <f>K26*'Assumed Values'!$C$8</f>
        <v>3752.2962733896206</v>
      </c>
      <c r="M26" s="57">
        <f t="shared" si="0"/>
        <v>846.94266855755211</v>
      </c>
      <c r="N26" s="55">
        <f>I26*'Inputs &amp; Outputs'!B$16*'Benefit Calculations'!G26*('Benefit Calculations'!D$4-'Benefit Calculations'!D$5)</f>
        <v>615.9257304376207</v>
      </c>
      <c r="O26" s="71">
        <f t="shared" si="4"/>
        <v>0.17652503782450019</v>
      </c>
      <c r="P26" s="56">
        <f>ABS(O26*'Assumed Values'!$C$7)</f>
        <v>336.28019705567283</v>
      </c>
      <c r="Q26" s="57">
        <f t="shared" si="1"/>
        <v>75.902867664580512</v>
      </c>
      <c r="T26" s="68">
        <f t="shared" si="5"/>
        <v>0.4533861404473481</v>
      </c>
      <c r="U26" s="69">
        <f>T26*'Assumed Values'!$D$8</f>
        <v>0</v>
      </c>
    </row>
    <row r="27" spans="3:21">
      <c r="F27" s="54">
        <f t="shared" si="2"/>
        <v>2041</v>
      </c>
      <c r="G27" s="63">
        <f t="shared" si="6"/>
        <v>44889.732548312109</v>
      </c>
      <c r="H27" s="62">
        <f t="shared" si="8"/>
        <v>2.6061879836040802E-2</v>
      </c>
      <c r="I27" s="54">
        <f>IF(AND(F27&gt;='Inputs &amp; Outputs'!B$13,F27&lt;'Inputs &amp; Outputs'!B$13+'Inputs &amp; Outputs'!B$19),1,0)</f>
        <v>1</v>
      </c>
      <c r="J27" s="55">
        <f>I27*'Inputs &amp; Outputs'!B$16*'Benefit Calculations'!G27*('Benefit Calculations'!C$4-'Benefit Calculations'!C$5)</f>
        <v>1789.2393675346659</v>
      </c>
      <c r="K27" s="71">
        <f t="shared" si="3"/>
        <v>0.51279810441874318</v>
      </c>
      <c r="L27" s="56">
        <f>K27*'Assumed Values'!$C$8</f>
        <v>3850.0881679759236</v>
      </c>
      <c r="M27" s="57">
        <f t="shared" si="0"/>
        <v>812.16409963879858</v>
      </c>
      <c r="N27" s="55">
        <f>I27*'Inputs &amp; Outputs'!B$16*'Benefit Calculations'!G27*('Benefit Calculations'!D$4-'Benefit Calculations'!D$5)</f>
        <v>631.97791281221157</v>
      </c>
      <c r="O27" s="71">
        <f t="shared" si="4"/>
        <v>0.18112561214833486</v>
      </c>
      <c r="P27" s="56">
        <f>ABS(O27*'Assumed Values'!$C$7)</f>
        <v>345.04429114257789</v>
      </c>
      <c r="Q27" s="57">
        <f t="shared" si="1"/>
        <v>72.78601783258479</v>
      </c>
      <c r="T27" s="68">
        <f t="shared" si="5"/>
        <v>0.46520223555901313</v>
      </c>
      <c r="U27" s="69">
        <f>T27*'Assumed Values'!$D$8</f>
        <v>0</v>
      </c>
    </row>
    <row r="28" spans="3:21">
      <c r="F28" s="54">
        <f t="shared" si="2"/>
        <v>2042</v>
      </c>
      <c r="G28" s="63">
        <f t="shared" si="6"/>
        <v>46059.643363858231</v>
      </c>
      <c r="H28" s="62">
        <f t="shared" si="8"/>
        <v>2.6061879836040802E-2</v>
      </c>
      <c r="I28" s="54">
        <f>IF(AND(F28&gt;='Inputs &amp; Outputs'!B$13,F28&lt;'Inputs &amp; Outputs'!B$13+'Inputs &amp; Outputs'!B$19),1,0)</f>
        <v>1</v>
      </c>
      <c r="J28" s="55">
        <f>I28*'Inputs &amp; Outputs'!B$16*'Benefit Calculations'!G28*('Benefit Calculations'!C$4-'Benefit Calculations'!C$5)</f>
        <v>1835.8703089292683</v>
      </c>
      <c r="K28" s="71">
        <f t="shared" si="3"/>
        <v>0.52616258699625407</v>
      </c>
      <c r="L28" s="56">
        <f>K28*'Assumed Values'!$C$8</f>
        <v>3950.4287031678755</v>
      </c>
      <c r="M28" s="57">
        <f t="shared" si="0"/>
        <v>778.81366617825358</v>
      </c>
      <c r="N28" s="55">
        <f>I28*'Inputs &amp; Outputs'!B$16*'Benefit Calculations'!G28*('Benefit Calculations'!D$4-'Benefit Calculations'!D$5)</f>
        <v>648.44844523495533</v>
      </c>
      <c r="O28" s="71">
        <f t="shared" si="4"/>
        <v>0.18584608608737407</v>
      </c>
      <c r="P28" s="56">
        <f>ABS(O28*'Assumed Values'!$C$7)</f>
        <v>354.03679399644761</v>
      </c>
      <c r="Q28" s="57">
        <f t="shared" si="1"/>
        <v>69.79715727390797</v>
      </c>
      <c r="T28" s="68">
        <f t="shared" si="5"/>
        <v>0.47732628032160973</v>
      </c>
      <c r="U28" s="69">
        <f>T28*'Assumed Values'!$D$8</f>
        <v>0</v>
      </c>
    </row>
    <row r="29" spans="3:21">
      <c r="F29" s="54">
        <f t="shared" si="2"/>
        <v>2043</v>
      </c>
      <c r="G29" s="63">
        <f t="shared" si="6"/>
        <v>47260.044254497996</v>
      </c>
      <c r="H29" s="62">
        <f t="shared" si="8"/>
        <v>2.6061879836040802E-2</v>
      </c>
      <c r="I29" s="54">
        <f>IF(AND(F29&gt;='Inputs &amp; Outputs'!B$13,F29&lt;'Inputs &amp; Outputs'!B$13+'Inputs &amp; Outputs'!B$19),1,0)</f>
        <v>1</v>
      </c>
      <c r="J29" s="55">
        <f>I29*'Inputs &amp; Outputs'!B$16*'Benefit Calculations'!G29*('Benefit Calculations'!C$4-'Benefit Calculations'!C$5)</f>
        <v>1883.716540315138</v>
      </c>
      <c r="K29" s="71">
        <f t="shared" si="3"/>
        <v>0.53987537311277078</v>
      </c>
      <c r="L29" s="56">
        <f>K29*'Assumed Values'!$C$8</f>
        <v>4053.3843013306832</v>
      </c>
      <c r="M29" s="57">
        <f t="shared" si="0"/>
        <v>746.83272370173609</v>
      </c>
      <c r="N29" s="55">
        <f>I29*'Inputs &amp; Outputs'!B$16*'Benefit Calculations'!G29*('Benefit Calculations'!D$4-'Benefit Calculations'!D$5)</f>
        <v>665.34823069453626</v>
      </c>
      <c r="O29" s="71">
        <f t="shared" si="4"/>
        <v>0.19068958445098175</v>
      </c>
      <c r="P29" s="56">
        <f>ABS(O29*'Assumed Values'!$C$7)</f>
        <v>363.26365837912022</v>
      </c>
      <c r="Q29" s="57">
        <f t="shared" si="1"/>
        <v>66.931030280072719</v>
      </c>
      <c r="T29" s="68">
        <f t="shared" si="5"/>
        <v>0.48976630048193592</v>
      </c>
      <c r="U29" s="69">
        <f>T29*'Assumed Values'!$D$8</f>
        <v>0</v>
      </c>
    </row>
    <row r="30" spans="3:21">
      <c r="F30" s="54">
        <f t="shared" si="2"/>
        <v>2044</v>
      </c>
      <c r="G30" s="63">
        <f t="shared" si="6"/>
        <v>48491.729848904695</v>
      </c>
      <c r="H30" s="62">
        <f t="shared" si="8"/>
        <v>2.6061879836040802E-2</v>
      </c>
      <c r="I30" s="54">
        <f>IF(AND(F30&gt;='Inputs &amp; Outputs'!B$13,F30&lt;'Inputs &amp; Outputs'!B$13+'Inputs &amp; Outputs'!B$19),1,0)</f>
        <v>1</v>
      </c>
      <c r="J30" s="55">
        <f>I30*'Inputs &amp; Outputs'!B$16*'Benefit Calculations'!G30*('Benefit Calculations'!C$4-'Benefit Calculations'!C$5)</f>
        <v>1932.8097344339933</v>
      </c>
      <c r="K30" s="71">
        <f t="shared" si="3"/>
        <v>0.55394554021327347</v>
      </c>
      <c r="L30" s="56">
        <f>K30*'Assumed Values'!$C$8</f>
        <v>4159.0231159212572</v>
      </c>
      <c r="M30" s="57">
        <f t="shared" si="0"/>
        <v>716.1650358920316</v>
      </c>
      <c r="N30" s="55">
        <f>I30*'Inputs &amp; Outputs'!B$16*'Benefit Calculations'!G30*('Benefit Calculations'!D$4-'Benefit Calculations'!D$5)</f>
        <v>682.68845633201954</v>
      </c>
      <c r="O30" s="71">
        <f t="shared" si="4"/>
        <v>0.19565931348692775</v>
      </c>
      <c r="P30" s="56">
        <f>ABS(O30*'Assumed Values'!$C$7)</f>
        <v>372.73099219259734</v>
      </c>
      <c r="Q30" s="57">
        <f t="shared" si="1"/>
        <v>64.182596961247071</v>
      </c>
      <c r="T30" s="68">
        <f t="shared" si="5"/>
        <v>0.50253053095283828</v>
      </c>
      <c r="U30" s="69">
        <f>T30*'Assumed Values'!$D$8</f>
        <v>0</v>
      </c>
    </row>
    <row r="31" spans="3:21">
      <c r="F31" s="54">
        <f t="shared" si="2"/>
        <v>2045</v>
      </c>
      <c r="G31" s="63">
        <f>'Inputs &amp; Outputs'!$B$24</f>
        <v>56586</v>
      </c>
      <c r="H31" s="62">
        <f t="shared" si="8"/>
        <v>2.6061879836040802E-2</v>
      </c>
      <c r="I31" s="54">
        <f>IF(AND(F31&gt;='Inputs &amp; Outputs'!B$13,F31&lt;'Inputs &amp; Outputs'!B$13+'Inputs &amp; Outputs'!B$19),1,0)</f>
        <v>1</v>
      </c>
      <c r="J31" s="55">
        <f>I31*'Inputs &amp; Outputs'!B$16*'Benefit Calculations'!G31*('Benefit Calculations'!C$4-'Benefit Calculations'!C$5)</f>
        <v>2255.435555165132</v>
      </c>
      <c r="K31" s="71">
        <f t="shared" si="3"/>
        <v>0.64641047939881469</v>
      </c>
      <c r="L31" s="56">
        <f>K31*'Assumed Values'!$C$8</f>
        <v>4853.2498793263003</v>
      </c>
      <c r="M31" s="57">
        <f t="shared" si="0"/>
        <v>781.03528568065258</v>
      </c>
      <c r="N31" s="55">
        <f>I31*'Inputs &amp; Outputs'!B$16*'Benefit Calculations'!G31*('Benefit Calculations'!D$4-'Benefit Calculations'!D$5)</f>
        <v>796.64324432996546</v>
      </c>
      <c r="O31" s="71">
        <f t="shared" si="4"/>
        <v>0.22831888958115557</v>
      </c>
      <c r="P31" s="56">
        <f>ABS(O31*'Assumed Values'!$C$7)</f>
        <v>434.94748465210137</v>
      </c>
      <c r="Q31" s="57">
        <f t="shared" si="1"/>
        <v>69.996258461452172</v>
      </c>
      <c r="T31" s="68">
        <f t="shared" si="5"/>
        <v>0.58641324434293429</v>
      </c>
      <c r="U31" s="69">
        <f>T31*'Assumed Values'!$D$8</f>
        <v>0</v>
      </c>
    </row>
    <row r="32" spans="3:21">
      <c r="F32" s="54">
        <f t="shared" si="2"/>
        <v>2046</v>
      </c>
      <c r="G32" s="63">
        <f t="shared" si="6"/>
        <v>58060.737532402207</v>
      </c>
      <c r="H32" s="62">
        <f t="shared" si="8"/>
        <v>2.6061879836040802E-2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59573.909497163579</v>
      </c>
      <c r="H33" s="62">
        <f t="shared" si="8"/>
        <v>2.6061879836040802E-2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61126.517567841824</v>
      </c>
      <c r="H34" s="62">
        <f t="shared" si="8"/>
        <v>2.6061879836040802E-2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62719.589523490555</v>
      </c>
      <c r="H35" s="62">
        <f t="shared" si="8"/>
        <v>2.6061879836040802E-2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64354.17992901757</v>
      </c>
      <c r="H36" s="62">
        <f t="shared" si="8"/>
        <v>2.6061879836040802E-2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31678.252980765737</v>
      </c>
      <c r="K37" s="55">
        <f t="shared" ref="K37:Q37" si="9">SUM(K4:K36)</f>
        <v>9.0790245143202419</v>
      </c>
      <c r="L37" s="58">
        <f t="shared" si="9"/>
        <v>68165.316053516362</v>
      </c>
      <c r="M37" s="59">
        <f t="shared" si="9"/>
        <v>21153.89886774066</v>
      </c>
      <c r="N37" s="55">
        <f t="shared" si="9"/>
        <v>11189.087700382086</v>
      </c>
      <c r="O37" s="55">
        <f t="shared" si="9"/>
        <v>3.2068056778992373</v>
      </c>
      <c r="P37" s="55">
        <f t="shared" si="9"/>
        <v>6108.9648163980473</v>
      </c>
      <c r="Q37" s="59">
        <f t="shared" si="9"/>
        <v>1895.8090623567771</v>
      </c>
      <c r="T37" s="68">
        <f>SUM(T4:T36)</f>
        <v>8.2363457749990925</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C5D60-FD48-456A-91E3-855849B5257E}"/>
</file>

<file path=customXml/itemProps2.xml><?xml version="1.0" encoding="utf-8"?>
<ds:datastoreItem xmlns:ds="http://schemas.openxmlformats.org/officeDocument/2006/customXml" ds:itemID="{DA09A581-4F63-4207-AF8A-3CA835FF0699}"/>
</file>

<file path=customXml/itemProps3.xml><?xml version="1.0" encoding="utf-8"?>
<ds:datastoreItem xmlns:ds="http://schemas.openxmlformats.org/officeDocument/2006/customXml" ds:itemID="{C1953807-7BA9-44A7-AD06-69185E84FDC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