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4_US90/"/>
    </mc:Choice>
  </mc:AlternateContent>
  <xr:revisionPtr revIDLastSave="2" documentId="8_{F1ECCDC9-2272-4E95-A63C-0E5F3E6F6FA2}" xr6:coauthVersionLast="40" xr6:coauthVersionMax="40" xr10:uidLastSave="{04FBFDA7-FCB4-4FE4-8D6F-6D57F3EBAA03}"/>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<sst xmlns="http://schemas.openxmlformats.org/spreadsheetml/2006/main" count="263" uniqueCount="131">
  <si>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</si>
  <si>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</si>
  <si>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</si>
  <si>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</si>
  <si>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</si>
  <si>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</si>
  <si>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</si>
  <si>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</si>
  <si>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</si>
  <si>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</si>
  <si>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</si>
  <si>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</si>
  <si>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</si>
  <si>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</si>
  <si>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</si>
  <si>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</si>
  <si>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</si>
  <si>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</si>
  <si>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</si>
  <si>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</si>
  <si>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</si>
  <si>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</si>
  <si>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</si>
  <si>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</si>
  <si>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</si>
  <si>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</si>
  <si>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</si>
  <si>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</si>
  <si>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</si>
  <si>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</si>
  <si>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</si>
  <si>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</si>
  <si>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</si>
  <si>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</si>
  <si>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</si>
  <si>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</si>
  <si>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</si>
  <si>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</si>
  <si>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</si>
  <si>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</si>
  <si>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</si>
  <si>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</si>
  <si>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</si>
  <si>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</si>
  <si>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</si>
  <si>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</si>
  <si>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</si>
  <si>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 xml:space="preserve">US 90 Trinity River Truss Bridge </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</si>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</sst>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260</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2024</v>
      </c>
    </row>
    <row r="14" spans="1:5">
      <c r="A14" s="5" t="s">
        <v>59</v>
      </c>
      <c r="B14" s="5" t="s">
        <v>60</v>
      </c>
    </row>
    <row r="15" spans="1:5">
      <c r="A15" s="85" t="s">
        <v>61</v>
      </c>
      <c r="B15" s="8" t="s">
        <v>62</v>
      </c>
    </row>
    <row r="16" spans="1:5">
      <c r="A16" s="85" t="s">
        <v>63</v>
      </c>
      <c r="B16" s="8">
        <v>0.99</v>
      </c>
    </row>
    <row r="17" spans="1:2">
      <c r="A17" s="86" t="s">
        <v>64</v>
      </c>
      <c r="B17" s="8">
        <v>30</v>
      </c>
    </row>
    <row r="18" spans="1:2">
      <c r="A18" s="86" t="s">
        <v>65</v>
      </c>
      <c r="B18" s="8">
        <v>28</v>
      </c>
    </row>
    <row r="19" spans="1:2">
      <c r="A19" s="76" t="s">
        <v>66</v>
      </c>
      <c r="B19" s="77">
        <f>VLOOKUP(B14,'Service Life'!C6:D8,2,FALSE)</f>
        <v>20</v>
      </c>
    </row>
    <row r="21" spans="1:2">
      <c r="A21" s="81" t="s">
        <v>67</v>
      </c>
    </row>
    <row r="22" spans="1:2" ht="20.25" customHeight="1">
      <c r="A22" s="86" t="s">
        <v>68</v>
      </c>
      <c r="B22" s="95">
        <v>27940</v>
      </c>
    </row>
    <row r="23" spans="1:2" ht="30">
      <c r="A23" s="94" t="s">
        <v>69</v>
      </c>
      <c r="B23" s="96">
        <v>30617</v>
      </c>
    </row>
    <row r="24" spans="1:2" ht="30">
      <c r="A24" s="94" t="s">
        <v>70</v>
      </c>
      <c r="B24" s="96">
        <v>45646</v>
      </c>
    </row>
    <row r="27" spans="1:2" ht="18.75">
      <c r="A27" s="79" t="s">
        <v>71</v>
      </c>
      <c r="B27" s="80"/>
    </row>
    <row r="29" spans="1:2">
      <c r="A29" s="87" t="s">
        <v>72</v>
      </c>
    </row>
    <row r="30" spans="1:2">
      <c r="A30" s="84" t="s">
        <v>73</v>
      </c>
      <c r="B30" s="35">
        <f>'Benefit Calculations'!M37</f>
        <v>0</v>
      </c>
    </row>
    <row r="31" spans="1:2">
      <c r="A31" s="84" t="s">
        <v>74</v>
      </c>
      <c r="B31" s="35">
        <f>'Benefit Calculations'!Q37</f>
        <v>0</v>
      </c>
    </row>
    <row r="32" spans="1:2">
      <c r="B32" s="88"/>
    </row>
    <row r="33" spans="1:9">
      <c r="A33" s="87" t="s">
        <v>75</v>
      </c>
      <c r="B33" s="88"/>
    </row>
    <row r="34" spans="1:9">
      <c r="A34" s="84" t="s">
        <v>76</v>
      </c>
      <c r="B34" s="35">
        <f>$B$30+$B$31</f>
        <v>0</v>
      </c>
    </row>
    <row r="35" spans="1:9">
      <c r="I35" s="89"/>
    </row>
    <row r="36" spans="1:9">
      <c r="A36" s="87" t="s">
        <v>77</v>
      </c>
    </row>
    <row r="37" spans="1:9">
      <c r="A37" s="84" t="s">
        <v>78</v>
      </c>
      <c r="B37" s="91">
        <f>'Benefit Calculations'!K37</f>
        <v>0</v>
      </c>
    </row>
    <row r="38" spans="1:9">
      <c r="A38" s="84" t="s">
        <v>79</v>
      </c>
      <c r="B38" s="91">
        <f>'Benefit Calculations'!O37</f>
        <v>0</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9.2490501701799996E-2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2.2393299266700001E-2</v>
      </c>
      <c r="F4" s="54">
        <v>2018</v>
      </c>
      <c r="G4" s="63">
        <f>'Inputs &amp; Outputs'!B22</f>
        <v>27940</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9.2490501701799996E-2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2.2393299266700001E-2</v>
      </c>
      <c r="F5" s="54">
        <f t="shared" ref="F5:F36" si="2">F4+1</f>
        <v>2019</v>
      </c>
      <c r="G5" s="63">
        <f>G4+G4*H5</f>
        <v>28307.597146575234</v>
      </c>
      <c r="H5" s="62">
        <f>$C$9</f>
        <v>1.3156662368476457E-2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28680.030644695573</v>
      </c>
      <c r="H6" s="62">
        <f t="shared" ref="H6:H11" si="7">$C$9</f>
        <v>1.3156662368476457E-2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29057.364124605392</v>
      </c>
      <c r="H7" s="62">
        <f t="shared" si="7"/>
        <v>1.3156662368476457E-2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29439.662053710705</v>
      </c>
      <c r="H8" s="62">
        <f t="shared" si="7"/>
        <v>1.3156662368476457E-2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1.3156662368476457E-2</v>
      </c>
      <c r="F9" s="54">
        <f t="shared" si="2"/>
        <v>2023</v>
      </c>
      <c r="G9" s="63">
        <f t="shared" si="6"/>
        <v>29826.989747593423</v>
      </c>
      <c r="H9" s="62">
        <f t="shared" si="7"/>
        <v>1.3156662368476457E-2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1.6102696000944938E-2</v>
      </c>
      <c r="F10" s="54">
        <f t="shared" si="2"/>
        <v>2024</v>
      </c>
      <c r="G10" s="63">
        <f t="shared" si="6"/>
        <v>30219.413381170518</v>
      </c>
      <c r="H10" s="62">
        <f t="shared" si="7"/>
        <v>1.3156662368476457E-2</v>
      </c>
      <c r="I10" s="54">
        <f>IF(AND(F10&gt;='Inputs &amp; Outputs'!B$13,F10&lt;'Inputs &amp; Outputs'!B$13+'Inputs &amp; Outputs'!B$19),1,0)</f>
        <v>1</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1.8346134970981254E-2</v>
      </c>
      <c r="F11" s="54">
        <f t="shared" si="2"/>
        <v>2025</v>
      </c>
      <c r="G11" s="63">
        <f>'Inputs &amp; Outputs'!$B$23</f>
        <v>30617</v>
      </c>
      <c r="H11" s="62">
        <f t="shared" si="7"/>
        <v>1.3156662368476457E-2</v>
      </c>
      <c r="I11" s="54">
        <f>IF(AND(F11&gt;='Inputs &amp; Outputs'!B$13,F11&lt;'Inputs &amp; Outputs'!B$13+'Inputs &amp; Outputs'!B$19),1,0)</f>
        <v>1</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31110.01624346093</v>
      </c>
      <c r="H12" s="62">
        <f>$C$10</f>
        <v>1.6102696000944938E-2</v>
      </c>
      <c r="I12" s="54">
        <f>IF(AND(F12&gt;='Inputs &amp; Outputs'!B$13,F12&lt;'Inputs &amp; Outputs'!B$13+'Inputs &amp; Outputs'!B$19),1,0)</f>
        <v>1</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31610.971377613841</v>
      </c>
      <c r="H13" s="62">
        <f t="shared" ref="H13:H36" si="8">$C$10</f>
        <v>1.6102696000944938E-2</v>
      </c>
      <c r="I13" s="54">
        <f>IF(AND(F13&gt;='Inputs &amp; Outputs'!B$13,F13&lt;'Inputs &amp; Outputs'!B$13+'Inputs &amp; Outputs'!B$19),1,0)</f>
        <v>1</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32119.993240002128</v>
      </c>
      <c r="H14" s="62">
        <f t="shared" si="8"/>
        <v>1.6102696000944938E-2</v>
      </c>
      <c r="I14" s="54">
        <f>IF(AND(F14&gt;='Inputs &amp; Outputs'!B$13,F14&lt;'Inputs &amp; Outputs'!B$13+'Inputs &amp; Outputs'!B$19),1,0)</f>
        <v>1</v>
      </c>
      <c r="J14" s="55">
        <f>I14*'Inputs &amp; Outputs'!B$16*'Benefit Calculations'!G14*('Benefit Calculations'!C$4-'Benefit Calculations'!C$5)</f>
        <v>0</v>
      </c>
      <c r="K14" s="71">
        <f t="shared" si="3"/>
        <v>0</v>
      </c>
      <c r="L14" s="56">
        <f>K14*'Assumed Values'!$C$8</f>
        <v>0</v>
      </c>
      <c r="M14" s="57">
        <f t="shared" si="0"/>
        <v>0</v>
      </c>
      <c r="N14" s="55">
        <f>I14*'Inputs &amp; Outputs'!B$16*'Benefit Calculations'!G14*('Benefit Calculations'!D$4-'Benefit Calculations'!D$5)</f>
        <v>0</v>
      </c>
      <c r="O14" s="71">
        <f t="shared" si="4"/>
        <v>0</v>
      </c>
      <c r="P14" s="56">
        <f>ABS(O14*'Assumed Values'!$C$7)</f>
        <v>0</v>
      </c>
      <c r="Q14" s="57">
        <f t="shared" si="1"/>
        <v>0</v>
      </c>
      <c r="T14" s="68">
        <f t="shared" si="5"/>
        <v>0</v>
      </c>
      <c r="U14" s="69">
        <f>T14*'Assumed Values'!$D$8</f>
        <v>0</v>
      </c>
    </row>
    <row r="15" spans="2:21">
      <c r="C15" s="1"/>
      <c r="F15" s="54">
        <f t="shared" si="2"/>
        <v>2029</v>
      </c>
      <c r="G15" s="63">
        <f t="shared" si="6"/>
        <v>32637.21172669829</v>
      </c>
      <c r="H15" s="62">
        <f t="shared" si="8"/>
        <v>1.6102696000944938E-2</v>
      </c>
      <c r="I15" s="54">
        <f>IF(AND(F15&gt;='Inputs &amp; Outputs'!B$13,F15&lt;'Inputs &amp; Outputs'!B$13+'Inputs &amp; Outputs'!B$19),1,0)</f>
        <v>1</v>
      </c>
      <c r="J15" s="55">
        <f>I15*'Inputs &amp; Outputs'!B$16*'Benefit Calculations'!G15*('Benefit Calculations'!C$4-'Benefit Calculations'!C$5)</f>
        <v>0</v>
      </c>
      <c r="K15" s="71">
        <f t="shared" si="3"/>
        <v>0</v>
      </c>
      <c r="L15" s="56">
        <f>K15*'Assumed Values'!$C$8</f>
        <v>0</v>
      </c>
      <c r="M15" s="57">
        <f t="shared" si="0"/>
        <v>0</v>
      </c>
      <c r="N15" s="55">
        <f>I15*'Inputs &amp; Outputs'!B$16*'Benefit Calculations'!G15*('Benefit Calculations'!D$4-'Benefit Calculations'!D$5)</f>
        <v>0</v>
      </c>
      <c r="O15" s="71">
        <f t="shared" si="4"/>
        <v>0</v>
      </c>
      <c r="P15" s="56">
        <f>ABS(O15*'Assumed Values'!$C$7)</f>
        <v>0</v>
      </c>
      <c r="Q15" s="57">
        <f t="shared" si="1"/>
        <v>0</v>
      </c>
      <c r="T15" s="68">
        <f t="shared" si="5"/>
        <v>0</v>
      </c>
      <c r="U15" s="69">
        <f>T15*'Assumed Values'!$D$8</f>
        <v>0</v>
      </c>
    </row>
    <row r="16" spans="2:21">
      <c r="C16" s="1"/>
      <c r="F16" s="54">
        <f t="shared" si="2"/>
        <v>2030</v>
      </c>
      <c r="G16" s="63">
        <f t="shared" si="6"/>
        <v>33162.75882545179</v>
      </c>
      <c r="H16" s="62">
        <f t="shared" si="8"/>
        <v>1.6102696000944938E-2</v>
      </c>
      <c r="I16" s="54">
        <f>IF(AND(F16&gt;='Inputs &amp; Outputs'!B$13,F16&lt;'Inputs &amp; Outputs'!B$13+'Inputs &amp; Outputs'!B$19),1,0)</f>
        <v>1</v>
      </c>
      <c r="J16" s="55">
        <f>I16*'Inputs &amp; Outputs'!B$16*'Benefit Calculations'!G16*('Benefit Calculations'!C$4-'Benefit Calculations'!C$5)</f>
        <v>0</v>
      </c>
      <c r="K16" s="71">
        <f t="shared" si="3"/>
        <v>0</v>
      </c>
      <c r="L16" s="56">
        <f>K16*'Assumed Values'!$C$8</f>
        <v>0</v>
      </c>
      <c r="M16" s="57">
        <f t="shared" si="0"/>
        <v>0</v>
      </c>
      <c r="N16" s="55">
        <f>I16*'Inputs &amp; Outputs'!B$16*'Benefit Calculations'!G16*('Benefit Calculations'!D$4-'Benefit Calculations'!D$5)</f>
        <v>0</v>
      </c>
      <c r="O16" s="71">
        <f t="shared" si="4"/>
        <v>0</v>
      </c>
      <c r="P16" s="56">
        <f>ABS(O16*'Assumed Values'!$C$7)</f>
        <v>0</v>
      </c>
      <c r="Q16" s="57">
        <f t="shared" si="1"/>
        <v>0</v>
      </c>
      <c r="T16" s="68">
        <f t="shared" si="5"/>
        <v>0</v>
      </c>
      <c r="U16" s="69">
        <f>T16*'Assumed Values'!$D$8</f>
        <v>0</v>
      </c>
    </row>
    <row r="17" spans="3:21">
      <c r="C17" s="1"/>
      <c r="F17" s="54">
        <f t="shared" si="2"/>
        <v>2031</v>
      </c>
      <c r="G17" s="63">
        <f t="shared" si="6"/>
        <v>33696.768649370693</v>
      </c>
      <c r="H17" s="62">
        <f t="shared" si="8"/>
        <v>1.6102696000944938E-2</v>
      </c>
      <c r="I17" s="54">
        <f>IF(AND(F17&gt;='Inputs &amp; Outputs'!B$13,F17&lt;'Inputs &amp; Outputs'!B$13+'Inputs &amp; Outputs'!B$19),1,0)</f>
        <v>1</v>
      </c>
      <c r="J17" s="55">
        <f>I17*'Inputs &amp; Outputs'!B$16*'Benefit Calculations'!G17*('Benefit Calculations'!C$4-'Benefit Calculations'!C$5)</f>
        <v>0</v>
      </c>
      <c r="K17" s="71">
        <f t="shared" si="3"/>
        <v>0</v>
      </c>
      <c r="L17" s="56">
        <f>K17*'Assumed Values'!$C$8</f>
        <v>0</v>
      </c>
      <c r="M17" s="57">
        <f t="shared" si="0"/>
        <v>0</v>
      </c>
      <c r="N17" s="55">
        <f>I17*'Inputs &amp; Outputs'!B$16*'Benefit Calculations'!G17*('Benefit Calculations'!D$4-'Benefit Calculations'!D$5)</f>
        <v>0</v>
      </c>
      <c r="O17" s="71">
        <f t="shared" si="4"/>
        <v>0</v>
      </c>
      <c r="P17" s="56">
        <f>ABS(O17*'Assumed Values'!$C$7)</f>
        <v>0</v>
      </c>
      <c r="Q17" s="57">
        <f t="shared" si="1"/>
        <v>0</v>
      </c>
      <c r="T17" s="68">
        <f t="shared" si="5"/>
        <v>0</v>
      </c>
      <c r="U17" s="69">
        <f>T17*'Assumed Values'!$D$8</f>
        <v>0</v>
      </c>
    </row>
    <row r="18" spans="3:21">
      <c r="F18" s="54">
        <f t="shared" si="2"/>
        <v>2032</v>
      </c>
      <c r="G18" s="63">
        <f t="shared" si="6"/>
        <v>34239.377471145679</v>
      </c>
      <c r="H18" s="62">
        <f t="shared" si="8"/>
        <v>1.6102696000944938E-2</v>
      </c>
      <c r="I18" s="54">
        <f>IF(AND(F18&gt;='Inputs &amp; Outputs'!B$13,F18&lt;'Inputs &amp; Outputs'!B$13+'Inputs &amp; Outputs'!B$19),1,0)</f>
        <v>1</v>
      </c>
      <c r="J18" s="55">
        <f>I18*'Inputs &amp; Outputs'!B$16*'Benefit Calculations'!G18*('Benefit Calculations'!C$4-'Benefit Calculations'!C$5)</f>
        <v>0</v>
      </c>
      <c r="K18" s="71">
        <f t="shared" si="3"/>
        <v>0</v>
      </c>
      <c r="L18" s="56">
        <f>K18*'Assumed Values'!$C$8</f>
        <v>0</v>
      </c>
      <c r="M18" s="57">
        <f t="shared" si="0"/>
        <v>0</v>
      </c>
      <c r="N18" s="55">
        <f>I18*'Inputs &amp; Outputs'!B$16*'Benefit Calculations'!G18*('Benefit Calculations'!D$4-'Benefit Calculations'!D$5)</f>
        <v>0</v>
      </c>
      <c r="O18" s="71">
        <f t="shared" si="4"/>
        <v>0</v>
      </c>
      <c r="P18" s="56">
        <f>ABS(O18*'Assumed Values'!$C$7)</f>
        <v>0</v>
      </c>
      <c r="Q18" s="57">
        <f t="shared" si="1"/>
        <v>0</v>
      </c>
      <c r="T18" s="68">
        <f t="shared" si="5"/>
        <v>0</v>
      </c>
      <c r="U18" s="69">
        <f>T18*'Assumed Values'!$D$8</f>
        <v>0</v>
      </c>
    </row>
    <row r="19" spans="3:21">
      <c r="F19" s="54">
        <f t="shared" si="2"/>
        <v>2033</v>
      </c>
      <c r="G19" s="63">
        <f t="shared" si="6"/>
        <v>34790.723757825144</v>
      </c>
      <c r="H19" s="62">
        <f t="shared" si="8"/>
        <v>1.6102696000944938E-2</v>
      </c>
      <c r="I19" s="54">
        <f>IF(AND(F19&gt;='Inputs &amp; Outputs'!B$13,F19&lt;'Inputs &amp; Outputs'!B$13+'Inputs &amp; Outputs'!B$19),1,0)</f>
        <v>1</v>
      </c>
      <c r="J19" s="55">
        <f>I19*'Inputs &amp; Outputs'!B$16*'Benefit Calculations'!G19*('Benefit Calculations'!C$4-'Benefit Calculations'!C$5)</f>
        <v>0</v>
      </c>
      <c r="K19" s="71">
        <f t="shared" si="3"/>
        <v>0</v>
      </c>
      <c r="L19" s="56">
        <f>K19*'Assumed Values'!$C$8</f>
        <v>0</v>
      </c>
      <c r="M19" s="57">
        <f t="shared" si="0"/>
        <v>0</v>
      </c>
      <c r="N19" s="55">
        <f>I19*'Inputs &amp; Outputs'!B$16*'Benefit Calculations'!G19*('Benefit Calculations'!D$4-'Benefit Calculations'!D$5)</f>
        <v>0</v>
      </c>
      <c r="O19" s="71">
        <f t="shared" si="4"/>
        <v>0</v>
      </c>
      <c r="P19" s="56">
        <f>ABS(O19*'Assumed Values'!$C$7)</f>
        <v>0</v>
      </c>
      <c r="Q19" s="57">
        <f t="shared" si="1"/>
        <v>0</v>
      </c>
      <c r="T19" s="68">
        <f t="shared" si="5"/>
        <v>0</v>
      </c>
      <c r="U19" s="69">
        <f>T19*'Assumed Values'!$D$8</f>
        <v>0</v>
      </c>
    </row>
    <row r="20" spans="3:21">
      <c r="F20" s="54">
        <f t="shared" si="2"/>
        <v>2034</v>
      </c>
      <c r="G20" s="63">
        <f t="shared" si="6"/>
        <v>35350.948206150257</v>
      </c>
      <c r="H20" s="62">
        <f t="shared" si="8"/>
        <v>1.6102696000944938E-2</v>
      </c>
      <c r="I20" s="54">
        <f>IF(AND(F20&gt;='Inputs &amp; Outputs'!B$13,F20&lt;'Inputs &amp; Outputs'!B$13+'Inputs &amp; Outputs'!B$19),1,0)</f>
        <v>1</v>
      </c>
      <c r="J20" s="55">
        <f>I20*'Inputs &amp; Outputs'!B$16*'Benefit Calculations'!G20*('Benefit Calculations'!C$4-'Benefit Calculations'!C$5)</f>
        <v>0</v>
      </c>
      <c r="K20" s="71">
        <f t="shared" si="3"/>
        <v>0</v>
      </c>
      <c r="L20" s="56">
        <f>K20*'Assumed Values'!$C$8</f>
        <v>0</v>
      </c>
      <c r="M20" s="57">
        <f t="shared" si="0"/>
        <v>0</v>
      </c>
      <c r="N20" s="55">
        <f>I20*'Inputs &amp; Outputs'!B$16*'Benefit Calculations'!G20*('Benefit Calculations'!D$4-'Benefit Calculations'!D$5)</f>
        <v>0</v>
      </c>
      <c r="O20" s="71">
        <f t="shared" si="4"/>
        <v>0</v>
      </c>
      <c r="P20" s="56">
        <f>ABS(O20*'Assumed Values'!$C$7)</f>
        <v>0</v>
      </c>
      <c r="Q20" s="57">
        <f t="shared" si="1"/>
        <v>0</v>
      </c>
      <c r="T20" s="68">
        <f t="shared" si="5"/>
        <v>0</v>
      </c>
      <c r="U20" s="69">
        <f>T20*'Assumed Values'!$D$8</f>
        <v>0</v>
      </c>
    </row>
    <row r="21" spans="3:21">
      <c r="F21" s="54">
        <f t="shared" si="2"/>
        <v>2035</v>
      </c>
      <c r="G21" s="63">
        <f t="shared" si="6"/>
        <v>35920.193778459041</v>
      </c>
      <c r="H21" s="62">
        <f t="shared" si="8"/>
        <v>1.6102696000944938E-2</v>
      </c>
      <c r="I21" s="54">
        <f>IF(AND(F21&gt;='Inputs &amp; Outputs'!B$13,F21&lt;'Inputs &amp; Outputs'!B$13+'Inputs &amp; Outputs'!B$19),1,0)</f>
        <v>1</v>
      </c>
      <c r="J21" s="55">
        <f>I21*'Inputs &amp; Outputs'!B$16*'Benefit Calculations'!G21*('Benefit Calculations'!C$4-'Benefit Calculations'!C$5)</f>
        <v>0</v>
      </c>
      <c r="K21" s="71">
        <f t="shared" si="3"/>
        <v>0</v>
      </c>
      <c r="L21" s="56">
        <f>K21*'Assumed Values'!$C$8</f>
        <v>0</v>
      </c>
      <c r="M21" s="57">
        <f t="shared" si="0"/>
        <v>0</v>
      </c>
      <c r="N21" s="55">
        <f>I21*'Inputs &amp; Outputs'!B$16*'Benefit Calculations'!G21*('Benefit Calculations'!D$4-'Benefit Calculations'!D$5)</f>
        <v>0</v>
      </c>
      <c r="O21" s="71">
        <f t="shared" si="4"/>
        <v>0</v>
      </c>
      <c r="P21" s="56">
        <f>ABS(O21*'Assumed Values'!$C$7)</f>
        <v>0</v>
      </c>
      <c r="Q21" s="57">
        <f t="shared" si="1"/>
        <v>0</v>
      </c>
      <c r="T21" s="68">
        <f t="shared" si="5"/>
        <v>0</v>
      </c>
      <c r="U21" s="69">
        <f>T21*'Assumed Values'!$D$8</f>
        <v>0</v>
      </c>
    </row>
    <row r="22" spans="3:21">
      <c r="F22" s="54">
        <f t="shared" si="2"/>
        <v>2036</v>
      </c>
      <c r="G22" s="63">
        <f t="shared" si="6"/>
        <v>36498.605739168597</v>
      </c>
      <c r="H22" s="62">
        <f t="shared" si="8"/>
        <v>1.6102696000944938E-2</v>
      </c>
      <c r="I22" s="54">
        <f>IF(AND(F22&gt;='Inputs &amp; Outputs'!B$13,F22&lt;'Inputs &amp; Outputs'!B$13+'Inputs &amp; Outputs'!B$19),1,0)</f>
        <v>1</v>
      </c>
      <c r="J22" s="55">
        <f>I22*'Inputs &amp; Outputs'!B$16*'Benefit Calculations'!G22*('Benefit Calculations'!C$4-'Benefit Calculations'!C$5)</f>
        <v>0</v>
      </c>
      <c r="K22" s="71">
        <f t="shared" si="3"/>
        <v>0</v>
      </c>
      <c r="L22" s="56">
        <f>K22*'Assumed Values'!$C$8</f>
        <v>0</v>
      </c>
      <c r="M22" s="57">
        <f t="shared" si="0"/>
        <v>0</v>
      </c>
      <c r="N22" s="55">
        <f>I22*'Inputs &amp; Outputs'!B$16*'Benefit Calculations'!G22*('Benefit Calculations'!D$4-'Benefit Calculations'!D$5)</f>
        <v>0</v>
      </c>
      <c r="O22" s="71">
        <f t="shared" si="4"/>
        <v>0</v>
      </c>
      <c r="P22" s="56">
        <f>ABS(O22*'Assumed Values'!$C$7)</f>
        <v>0</v>
      </c>
      <c r="Q22" s="57">
        <f t="shared" si="1"/>
        <v>0</v>
      </c>
      <c r="T22" s="68">
        <f t="shared" si="5"/>
        <v>0</v>
      </c>
      <c r="U22" s="69">
        <f>T22*'Assumed Values'!$D$8</f>
        <v>0</v>
      </c>
    </row>
    <row r="23" spans="3:21">
      <c r="F23" s="54">
        <f t="shared" si="2"/>
        <v>2037</v>
      </c>
      <c r="G23" s="63">
        <f t="shared" si="6"/>
        <v>37086.331691844774</v>
      </c>
      <c r="H23" s="62">
        <f t="shared" si="8"/>
        <v>1.6102696000944938E-2</v>
      </c>
      <c r="I23" s="54">
        <f>IF(AND(F23&gt;='Inputs &amp; Outputs'!B$13,F23&lt;'Inputs &amp; Outputs'!B$13+'Inputs &amp; Outputs'!B$19),1,0)</f>
        <v>1</v>
      </c>
      <c r="J23" s="55">
        <f>I23*'Inputs &amp; Outputs'!B$16*'Benefit Calculations'!G23*('Benefit Calculations'!C$4-'Benefit Calculations'!C$5)</f>
        <v>0</v>
      </c>
      <c r="K23" s="71">
        <f t="shared" si="3"/>
        <v>0</v>
      </c>
      <c r="L23" s="56">
        <f>K23*'Assumed Values'!$C$8</f>
        <v>0</v>
      </c>
      <c r="M23" s="57">
        <f t="shared" si="0"/>
        <v>0</v>
      </c>
      <c r="N23" s="55">
        <f>I23*'Inputs &amp; Outputs'!B$16*'Benefit Calculations'!G23*('Benefit Calculations'!D$4-'Benefit Calculations'!D$5)</f>
        <v>0</v>
      </c>
      <c r="O23" s="71">
        <f t="shared" si="4"/>
        <v>0</v>
      </c>
      <c r="P23" s="56">
        <f>ABS(O23*'Assumed Values'!$C$7)</f>
        <v>0</v>
      </c>
      <c r="Q23" s="57">
        <f t="shared" si="1"/>
        <v>0</v>
      </c>
      <c r="T23" s="68">
        <f t="shared" si="5"/>
        <v>0</v>
      </c>
      <c r="U23" s="69">
        <f>T23*'Assumed Values'!$D$8</f>
        <v>0</v>
      </c>
    </row>
    <row r="24" spans="3:21">
      <c r="F24" s="54">
        <f t="shared" si="2"/>
        <v>2038</v>
      </c>
      <c r="G24" s="63">
        <f t="shared" si="6"/>
        <v>37683.521616868762</v>
      </c>
      <c r="H24" s="62">
        <f t="shared" si="8"/>
        <v>1.6102696000944938E-2</v>
      </c>
      <c r="I24" s="54">
        <f>IF(AND(F24&gt;='Inputs &amp; Outputs'!B$13,F24&lt;'Inputs &amp; Outputs'!B$13+'Inputs &amp; Outputs'!B$19),1,0)</f>
        <v>1</v>
      </c>
      <c r="J24" s="55">
        <f>I24*'Inputs &amp; Outputs'!B$16*'Benefit Calculations'!G24*('Benefit Calculations'!C$4-'Benefit Calculations'!C$5)</f>
        <v>0</v>
      </c>
      <c r="K24" s="71">
        <f t="shared" si="3"/>
        <v>0</v>
      </c>
      <c r="L24" s="56">
        <f>K24*'Assumed Values'!$C$8</f>
        <v>0</v>
      </c>
      <c r="M24" s="57">
        <f t="shared" si="0"/>
        <v>0</v>
      </c>
      <c r="N24" s="55">
        <f>I24*'Inputs &amp; Outputs'!B$16*'Benefit Calculations'!G24*('Benefit Calculations'!D$4-'Benefit Calculations'!D$5)</f>
        <v>0</v>
      </c>
      <c r="O24" s="71">
        <f t="shared" si="4"/>
        <v>0</v>
      </c>
      <c r="P24" s="56">
        <f>ABS(O24*'Assumed Values'!$C$7)</f>
        <v>0</v>
      </c>
      <c r="Q24" s="57">
        <f t="shared" si="1"/>
        <v>0</v>
      </c>
      <c r="T24" s="68">
        <f t="shared" si="5"/>
        <v>0</v>
      </c>
      <c r="U24" s="69">
        <f>T24*'Assumed Values'!$D$8</f>
        <v>0</v>
      </c>
    </row>
    <row r="25" spans="3:21">
      <c r="F25" s="54">
        <f t="shared" si="2"/>
        <v>2039</v>
      </c>
      <c r="G25" s="63">
        <f t="shared" si="6"/>
        <v>38290.327909710235</v>
      </c>
      <c r="H25" s="62">
        <f t="shared" si="8"/>
        <v>1.6102696000944938E-2</v>
      </c>
      <c r="I25" s="54">
        <f>IF(AND(F25&gt;='Inputs &amp; Outputs'!B$13,F25&lt;'Inputs &amp; Outputs'!B$13+'Inputs &amp; Outputs'!B$19),1,0)</f>
        <v>1</v>
      </c>
      <c r="J25" s="55">
        <f>I25*'Inputs &amp; Outputs'!B$16*'Benefit Calculations'!G25*('Benefit Calculations'!C$4-'Benefit Calculations'!C$5)</f>
        <v>0</v>
      </c>
      <c r="K25" s="71">
        <f t="shared" si="3"/>
        <v>0</v>
      </c>
      <c r="L25" s="56">
        <f>K25*'Assumed Values'!$C$8</f>
        <v>0</v>
      </c>
      <c r="M25" s="57">
        <f t="shared" si="0"/>
        <v>0</v>
      </c>
      <c r="N25" s="55">
        <f>I25*'Inputs &amp; Outputs'!B$16*'Benefit Calculations'!G25*('Benefit Calculations'!D$4-'Benefit Calculations'!D$5)</f>
        <v>0</v>
      </c>
      <c r="O25" s="71">
        <f t="shared" si="4"/>
        <v>0</v>
      </c>
      <c r="P25" s="56">
        <f>ABS(O25*'Assumed Values'!$C$7)</f>
        <v>0</v>
      </c>
      <c r="Q25" s="57">
        <f t="shared" si="1"/>
        <v>0</v>
      </c>
      <c r="T25" s="68">
        <f t="shared" si="5"/>
        <v>0</v>
      </c>
      <c r="U25" s="69">
        <f>T25*'Assumed Values'!$D$8</f>
        <v>0</v>
      </c>
    </row>
    <row r="26" spans="3:21">
      <c r="F26" s="54">
        <f t="shared" si="2"/>
        <v>2040</v>
      </c>
      <c r="G26" s="63">
        <f t="shared" si="6"/>
        <v>38906.905419816794</v>
      </c>
      <c r="H26" s="62">
        <f t="shared" si="8"/>
        <v>1.6102696000944938E-2</v>
      </c>
      <c r="I26" s="54">
        <f>IF(AND(F26&gt;='Inputs &amp; Outputs'!B$13,F26&lt;'Inputs &amp; Outputs'!B$13+'Inputs &amp; Outputs'!B$19),1,0)</f>
        <v>1</v>
      </c>
      <c r="J26" s="55">
        <f>I26*'Inputs &amp; Outputs'!B$16*'Benefit Calculations'!G26*('Benefit Calculations'!C$4-'Benefit Calculations'!C$5)</f>
        <v>0</v>
      </c>
      <c r="K26" s="71">
        <f t="shared" si="3"/>
        <v>0</v>
      </c>
      <c r="L26" s="56">
        <f>K26*'Assumed Values'!$C$8</f>
        <v>0</v>
      </c>
      <c r="M26" s="57">
        <f t="shared" si="0"/>
        <v>0</v>
      </c>
      <c r="N26" s="55">
        <f>I26*'Inputs &amp; Outputs'!B$16*'Benefit Calculations'!G26*('Benefit Calculations'!D$4-'Benefit Calculations'!D$5)</f>
        <v>0</v>
      </c>
      <c r="O26" s="71">
        <f t="shared" si="4"/>
        <v>0</v>
      </c>
      <c r="P26" s="56">
        <f>ABS(O26*'Assumed Values'!$C$7)</f>
        <v>0</v>
      </c>
      <c r="Q26" s="57">
        <f t="shared" si="1"/>
        <v>0</v>
      </c>
      <c r="T26" s="68">
        <f t="shared" si="5"/>
        <v>0</v>
      </c>
      <c r="U26" s="69">
        <f>T26*'Assumed Values'!$D$8</f>
        <v>0</v>
      </c>
    </row>
    <row r="27" spans="3:21">
      <c r="F27" s="54">
        <f t="shared" si="2"/>
        <v>2041</v>
      </c>
      <c r="G27" s="63">
        <f t="shared" si="6"/>
        <v>39533.41149012962</v>
      </c>
      <c r="H27" s="62">
        <f t="shared" si="8"/>
        <v>1.6102696000944938E-2</v>
      </c>
      <c r="I27" s="54">
        <f>IF(AND(F27&gt;='Inputs &amp; Outputs'!B$13,F27&lt;'Inputs &amp; Outputs'!B$13+'Inputs &amp; Outputs'!B$19),1,0)</f>
        <v>1</v>
      </c>
      <c r="J27" s="55">
        <f>I27*'Inputs &amp; Outputs'!B$16*'Benefit Calculations'!G27*('Benefit Calculations'!C$4-'Benefit Calculations'!C$5)</f>
        <v>0</v>
      </c>
      <c r="K27" s="71">
        <f t="shared" si="3"/>
        <v>0</v>
      </c>
      <c r="L27" s="56">
        <f>K27*'Assumed Values'!$C$8</f>
        <v>0</v>
      </c>
      <c r="M27" s="57">
        <f t="shared" si="0"/>
        <v>0</v>
      </c>
      <c r="N27" s="55">
        <f>I27*'Inputs &amp; Outputs'!B$16*'Benefit Calculations'!G27*('Benefit Calculations'!D$4-'Benefit Calculations'!D$5)</f>
        <v>0</v>
      </c>
      <c r="O27" s="71">
        <f t="shared" si="4"/>
        <v>0</v>
      </c>
      <c r="P27" s="56">
        <f>ABS(O27*'Assumed Values'!$C$7)</f>
        <v>0</v>
      </c>
      <c r="Q27" s="57">
        <f t="shared" si="1"/>
        <v>0</v>
      </c>
      <c r="T27" s="68">
        <f t="shared" si="5"/>
        <v>0</v>
      </c>
      <c r="U27" s="69">
        <f>T27*'Assumed Values'!$D$8</f>
        <v>0</v>
      </c>
    </row>
    <row r="28" spans="3:21">
      <c r="F28" s="54">
        <f t="shared" si="2"/>
        <v>2042</v>
      </c>
      <c r="G28" s="63">
        <f t="shared" si="6"/>
        <v>40170.005997235443</v>
      </c>
      <c r="H28" s="62">
        <f t="shared" si="8"/>
        <v>1.6102696000944938E-2</v>
      </c>
      <c r="I28" s="54">
        <f>IF(AND(F28&gt;='Inputs &amp; Outputs'!B$13,F28&lt;'Inputs &amp; Outputs'!B$13+'Inputs &amp; Outputs'!B$19),1,0)</f>
        <v>1</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40816.851392165059</v>
      </c>
      <c r="H29" s="62">
        <f t="shared" si="8"/>
        <v>1.6102696000944938E-2</v>
      </c>
      <c r="I29" s="54">
        <f>IF(AND(F29&gt;='Inputs &amp; Outputs'!B$13,F29&lt;'Inputs &amp; Outputs'!B$13+'Inputs &amp; Outputs'!B$19),1,0)</f>
        <v>1</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41474.11274184884</v>
      </c>
      <c r="H30" s="62">
        <f t="shared" si="8"/>
        <v>1.6102696000944938E-2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45646</v>
      </c>
      <c r="H31" s="62">
        <f t="shared" si="8"/>
        <v>1.6102696000944938E-2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46381.023661659136</v>
      </c>
      <c r="H32" s="62">
        <f t="shared" si="8"/>
        <v>1.6102696000944938E-2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47127.883185895465</v>
      </c>
      <c r="H33" s="62">
        <f t="shared" si="8"/>
        <v>1.6102696000944938E-2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47886.769162005985</v>
      </c>
      <c r="H34" s="62">
        <f t="shared" si="8"/>
        <v>1.6102696000944938E-2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48657.875248289194</v>
      </c>
      <c r="H35" s="62">
        <f t="shared" si="8"/>
        <v>1.6102696000944938E-2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49441.398221464297</v>
      </c>
      <c r="H36" s="62">
        <f t="shared" si="8"/>
        <v>1.6102696000944938E-2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0</v>
      </c>
      <c r="K37" s="55">
        <f t="shared" ref="K37:Q37" si="9">SUM(K4:K36)</f>
        <v>0</v>
      </c>
      <c r="L37" s="58">
        <f t="shared" si="9"/>
        <v>0</v>
      </c>
      <c r="M37" s="59">
        <f t="shared" si="9"/>
        <v>0</v>
      </c>
      <c r="N37" s="55">
        <f t="shared" si="9"/>
        <v>0</v>
      </c>
      <c r="O37" s="55">
        <f t="shared" si="9"/>
        <v>0</v>
      </c>
      <c r="P37" s="55">
        <f t="shared" si="9"/>
        <v>0</v>
      </c>
      <c r="Q37" s="59">
        <f t="shared" si="9"/>
        <v>0</v>
      </c>
      <c r="T37" s="68">
        <f>SUM(T4:T36)</f>
        <v>0</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118</v>
      </c>
      <c r="H2" s="92" t="s">
        <v>55</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118</v>
      </c>
      <c r="H21" s="92" t="s">
        <v>55</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118</v>
      </c>
      <c r="H2" s="92" t="s">
        <v>55</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118</v>
      </c>
      <c r="H21" s="92" t="s">
        <v>55</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05AB84-F07A-420F-81E0-0D0844ED7861}"/>
</file>

<file path=customXml/itemProps2.xml><?xml version="1.0" encoding="utf-8"?>
<ds:datastoreItem xmlns:ds="http://schemas.openxmlformats.org/officeDocument/2006/customXml" ds:itemID="{D908E19A-FF1C-4EA3-911D-FB4C6EB2D002}"/>
</file>

<file path=customXml/itemProps3.xml><?xml version="1.0" encoding="utf-8"?>
<ds:datastoreItem xmlns:ds="http://schemas.openxmlformats.org/officeDocument/2006/customXml" ds:itemID="{B5EECD89-5964-4987-82AA-31CEA6B6752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