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07_IH10/"/>
    </mc:Choice>
  </mc:AlternateContent>
  <xr:revisionPtr revIDLastSave="24" documentId="8_{A8105F01-64A2-47B9-ADE0-2941CE34145E}" xr6:coauthVersionLast="40" xr6:coauthVersionMax="40" xr10:uidLastSave="{8A1F5499-4B7D-4EF9-A32D-1FD4D3ED96DC}"/>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5" i="19"/>
  <c r="G5"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10" i="19"/>
  <c r="H9" i="19"/>
  <c r="H8" i="19"/>
  <c r="H7" i="19"/>
  <c r="G13" i="19"/>
  <c r="G14" i="19"/>
  <c r="G15" i="19"/>
  <c r="G16" i="19"/>
  <c r="G17" i="19"/>
  <c r="G18" i="19"/>
  <c r="G19" i="19"/>
  <c r="G20" i="19"/>
  <c r="G21" i="19"/>
  <c r="G22" i="19"/>
  <c r="G23" i="19"/>
  <c r="G24" i="19"/>
  <c r="G25" i="19"/>
  <c r="G26" i="19"/>
  <c r="G27" i="19"/>
  <c r="G28" i="19"/>
  <c r="G29" i="19"/>
  <c r="G30" i="19"/>
  <c r="G33" i="19"/>
  <c r="G34" i="19"/>
  <c r="G35" i="19"/>
  <c r="G36"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22" i="19"/>
  <c r="N22" i="19"/>
  <c r="I26" i="19"/>
  <c r="I27" i="19"/>
  <c r="I12" i="19"/>
  <c r="I21" i="19"/>
  <c r="I5" i="19"/>
  <c r="I6" i="19"/>
  <c r="I10" i="19"/>
  <c r="I11" i="19"/>
  <c r="I24" i="19"/>
  <c r="I7" i="19"/>
  <c r="I17" i="19"/>
  <c r="I36" i="19"/>
  <c r="I33" i="19"/>
  <c r="I28" i="19"/>
  <c r="I15" i="19"/>
  <c r="I35" i="19"/>
  <c r="I34" i="19"/>
  <c r="I23" i="19"/>
  <c r="I13" i="19"/>
  <c r="I31" i="19"/>
  <c r="I4" i="19"/>
  <c r="J4" i="19"/>
  <c r="K4" i="19"/>
  <c r="I14" i="19"/>
  <c r="I30" i="19"/>
  <c r="I18" i="19"/>
  <c r="I19" i="19"/>
  <c r="I9" i="19"/>
  <c r="I29" i="19"/>
  <c r="J25" i="19"/>
  <c r="N25" i="19"/>
  <c r="I16" i="19"/>
  <c r="I20" i="19"/>
  <c r="O22" i="19"/>
  <c r="P22" i="19"/>
  <c r="Q22" i="19"/>
  <c r="O25" i="19"/>
  <c r="P25" i="19"/>
  <c r="Q25" i="19"/>
  <c r="O32" i="19"/>
  <c r="P32" i="19"/>
  <c r="Q32" i="19"/>
  <c r="K22" i="19"/>
  <c r="L22" i="19"/>
  <c r="M22" i="19"/>
  <c r="T22" i="19"/>
  <c r="U22" i="19"/>
  <c r="K25" i="19"/>
  <c r="L25" i="19"/>
  <c r="M25" i="19"/>
  <c r="T25" i="19"/>
  <c r="U25" i="19"/>
  <c r="J32" i="19"/>
  <c r="N27" i="19"/>
  <c r="J27" i="19"/>
  <c r="N21" i="19"/>
  <c r="J21" i="19"/>
  <c r="J17" i="19"/>
  <c r="N17" i="19"/>
  <c r="J23" i="19"/>
  <c r="N23" i="19"/>
  <c r="N34" i="19"/>
  <c r="J34" i="19"/>
  <c r="N26" i="19"/>
  <c r="J26" i="19"/>
  <c r="N18" i="19"/>
  <c r="J18" i="19"/>
  <c r="J11" i="19"/>
  <c r="N11" i="19"/>
  <c r="O11" i="19"/>
  <c r="N15" i="19"/>
  <c r="J15" i="19"/>
  <c r="J31" i="19"/>
  <c r="N31" i="19"/>
  <c r="J29" i="19"/>
  <c r="N29" i="19"/>
  <c r="J12" i="19"/>
  <c r="N12" i="19"/>
  <c r="N24" i="19"/>
  <c r="J24" i="19"/>
  <c r="J30" i="19"/>
  <c r="N30" i="19"/>
  <c r="J16" i="19"/>
  <c r="N16" i="19"/>
  <c r="J14" i="19"/>
  <c r="N14" i="19"/>
  <c r="N28" i="19"/>
  <c r="J28" i="19"/>
  <c r="J36" i="19"/>
  <c r="N36" i="19"/>
  <c r="J13" i="19"/>
  <c r="N13" i="19"/>
  <c r="N19" i="19"/>
  <c r="J19" i="19"/>
  <c r="N35" i="19"/>
  <c r="J35" i="19"/>
  <c r="J20" i="19"/>
  <c r="N20" i="19"/>
  <c r="N4" i="19"/>
  <c r="N33" i="19"/>
  <c r="J33"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O4" i="19"/>
  <c r="P4"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18" i="19"/>
  <c r="L18" i="19"/>
  <c r="M18" i="19"/>
  <c r="T18" i="19"/>
  <c r="U18" i="19"/>
  <c r="K31" i="19"/>
  <c r="L31" i="19"/>
  <c r="M31" i="19"/>
  <c r="T31" i="19"/>
  <c r="U31" i="19"/>
  <c r="K32" i="19"/>
  <c r="L32" i="19"/>
  <c r="M32" i="19"/>
  <c r="T32" i="19"/>
  <c r="U32" i="19"/>
  <c r="K35" i="19"/>
  <c r="L35" i="19"/>
  <c r="M35" i="19"/>
  <c r="T35" i="19"/>
  <c r="U35" i="19"/>
  <c r="K27" i="19"/>
  <c r="L27" i="19"/>
  <c r="M27" i="19"/>
  <c r="T27" i="19"/>
  <c r="U27" i="19"/>
  <c r="K36" i="19"/>
  <c r="L36" i="19"/>
  <c r="M36" i="19"/>
  <c r="T36" i="19"/>
  <c r="U36" i="19"/>
  <c r="K16" i="19"/>
  <c r="L16" i="19"/>
  <c r="M16" i="19"/>
  <c r="T16" i="19"/>
  <c r="U16" i="19"/>
  <c r="K12" i="19"/>
  <c r="L12" i="19"/>
  <c r="M12" i="19"/>
  <c r="T12" i="19"/>
  <c r="U12" i="19"/>
  <c r="K11" i="19"/>
  <c r="L11" i="19"/>
  <c r="M11" i="19"/>
  <c r="T11" i="19"/>
  <c r="U11" i="19"/>
  <c r="K24" i="19"/>
  <c r="L24" i="19"/>
  <c r="M24" i="19"/>
  <c r="T24" i="19"/>
  <c r="U24" i="19"/>
  <c r="K17" i="19"/>
  <c r="L17" i="19"/>
  <c r="M17" i="19"/>
  <c r="T17" i="19"/>
  <c r="U17" i="19"/>
  <c r="K15" i="19"/>
  <c r="L15" i="19"/>
  <c r="M15" i="19"/>
  <c r="T15" i="19"/>
  <c r="U15" i="19"/>
  <c r="K34" i="19"/>
  <c r="L34" i="19"/>
  <c r="M34" i="19"/>
  <c r="T34" i="19"/>
  <c r="U34" i="19"/>
  <c r="K33" i="19"/>
  <c r="L33" i="19"/>
  <c r="M33" i="19"/>
  <c r="T33" i="19"/>
  <c r="U33" i="19"/>
  <c r="K19" i="19"/>
  <c r="L19" i="19"/>
  <c r="M19" i="19"/>
  <c r="T19" i="19"/>
  <c r="U19" i="19"/>
  <c r="P11" i="19"/>
  <c r="Q11" i="19"/>
  <c r="G6" i="19"/>
  <c r="J5" i="19"/>
  <c r="N5" i="19"/>
  <c r="L4" i="19"/>
  <c r="T4" i="19"/>
  <c r="H11" i="19"/>
  <c r="Q4" i="19"/>
  <c r="U4" i="19"/>
  <c r="M4" i="19"/>
  <c r="K5" i="19"/>
  <c r="T5" i="19"/>
  <c r="U5" i="19"/>
  <c r="J6" i="19"/>
  <c r="N6" i="19"/>
  <c r="O6" i="19"/>
  <c r="P6" i="19"/>
  <c r="Q6" i="19"/>
  <c r="G7" i="19"/>
  <c r="O5" i="19"/>
  <c r="T6" i="19"/>
  <c r="U6" i="19"/>
  <c r="K6" i="19"/>
  <c r="L6" i="19"/>
  <c r="M6" i="19"/>
  <c r="P5" i="19"/>
  <c r="G8" i="19"/>
  <c r="J7" i="19"/>
  <c r="N7" i="19"/>
  <c r="O7" i="19"/>
  <c r="P7" i="19"/>
  <c r="Q7" i="19"/>
  <c r="L5" i="19"/>
  <c r="G9" i="19"/>
  <c r="J8" i="19"/>
  <c r="N8" i="19"/>
  <c r="M5" i="19"/>
  <c r="Q5" i="19"/>
  <c r="K7" i="19"/>
  <c r="T7" i="19"/>
  <c r="O8" i="19"/>
  <c r="T8" i="19"/>
  <c r="U8" i="19"/>
  <c r="K8" i="19"/>
  <c r="L8" i="19"/>
  <c r="M8" i="19"/>
  <c r="U7" i="19"/>
  <c r="N9" i="19"/>
  <c r="O9" i="19"/>
  <c r="P9" i="19"/>
  <c r="Q9" i="19"/>
  <c r="G10" i="19"/>
  <c r="J9" i="19"/>
  <c r="L7" i="19"/>
  <c r="M7" i="19"/>
  <c r="N10" i="19"/>
  <c r="N37" i="19"/>
  <c r="P8" i="19"/>
  <c r="O10" i="19"/>
  <c r="O37" i="19"/>
  <c r="B38" i="11"/>
  <c r="K9" i="19"/>
  <c r="T9" i="19"/>
  <c r="J10" i="19"/>
  <c r="P10" i="19"/>
  <c r="Q10" i="19"/>
  <c r="L9" i="19"/>
  <c r="U9" i="19"/>
  <c r="Q8" i="19"/>
  <c r="Q37" i="19"/>
  <c r="B31" i="11"/>
  <c r="P37" i="19"/>
  <c r="T10" i="19"/>
  <c r="U10" i="19"/>
  <c r="K10" i="19"/>
  <c r="L10" i="19"/>
  <c r="M10" i="19"/>
  <c r="J37" i="19"/>
  <c r="U37" i="19"/>
  <c r="K37" i="19"/>
  <c r="B37" i="11"/>
  <c r="T37" i="19"/>
  <c r="M9" i="19"/>
  <c r="M37" i="19"/>
  <c r="B30" i="11"/>
  <c r="B34" i="11"/>
  <c r="L37" i="19"/>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<sst xmlns="http://schemas.openxmlformats.org/spreadsheetml/2006/main" count="263" uniqueCount="131">
  <si>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</si>
  <si>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</si>
  <si>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</si>
  <si>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</si>
  <si>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</si>
  <si>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</si>
  <si>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</si>
  <si>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</si>
  <si>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</si>
  <si>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</si>
  <si>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</si>
  <si>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</si>
  <si>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</si>
  <si>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</si>
  <si>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</si>
  <si>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</si>
  <si>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</si>
  <si>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</si>
  <si>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</si>
  <si>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</si>
  <si>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</si>
  <si>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</si>
  <si>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</si>
  <si>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</si>
  <si>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</si>
  <si>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</si>
  <si>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</si>
  <si>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</si>
  <si>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</si>
  <si>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</si>
  <si>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</si>
  <si>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</si>
  <si>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</si>
  <si>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</si>
  <si>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</si>
  <si>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</si>
  <si>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</si>
  <si>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</si>
  <si>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</si>
  <si>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</si>
  <si>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</si>
  <si>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</si>
  <si>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</si>
  <si>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</si>
  <si>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</si>
  <si>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</si>
  <si>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</si>
  <si>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IH 10/SH 73 Ramp Overpass</t>
  </si>
  <si>
    <t>Data entered by the sponsors</t>
  </si>
  <si>
    <t>Application ID Number:</t>
  </si>
  <si>
    <t>Data populated/calculated based on inputs</t>
  </si>
  <si>
    <t>Sponsor ID Number (CSJ, etc.):</t>
  </si>
  <si>
    <t>N/A</t>
  </si>
  <si>
    <t xml:space="preserve">HGAC regional travel demand model data provided by HGAC </t>
  </si>
  <si>
    <t>Project County</t>
  </si>
  <si>
    <t>Chambers</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</si>
  <si>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</si>
  <si>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</si>
  <si>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</si>
  <si>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</si>
  <si>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</si>
  <si>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</si>
  <si>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</si>
  <si>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</si>
  <si>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</si>
  <si>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</si>
  <si>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</si>
  <si>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</si>
  <si>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</si>
  <si>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</si>
  <si>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</si>
  <si>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</si>
  <si>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</si>
  <si>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</si>
  <si>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</si>
  <si>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</si>
  <si>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</si>
  <si>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</si>
  <si>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</si>
  <si>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</si>
  <si>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</si>
  <si>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</si>
  <si>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</si>
  <si>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</si>
  <si>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</si>
  <si>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</si>
  <si>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</si>
  <si>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</si>
  <si>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</si>
  <si>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</si>
  <si>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</si>
  <si>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</si>
  <si>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</si>
  <si>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</si>
  <si>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</si>
  <si>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</si>
  <si>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</si>
  <si>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</si>
  <si>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</si>
  <si>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</si>
  <si>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</si>
  <si>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</si>
  <si>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</si>
  <si>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</si>
  <si>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</si>
  <si>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</si>
  <si>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</si>
  <si>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</si>
  <si>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</si>
  <si>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</si>
  <si>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</si>
  <si>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</si>
  <si>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</si>
  <si>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</si>
  <si>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</si>
  <si>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Fort Bend</t>
  </si>
  <si>
    <t>Galveston</t>
  </si>
  <si>
    <t>Harris</t>
  </si>
  <si>
    <t>Liberty</t>
  </si>
  <si>
    <t>Montgomery</t>
  </si>
  <si>
    <t>Waller</t>
  </si>
  <si>
    <t>Facility Types</t>
  </si>
  <si>
    <t>All emissions rate are in gms/miles</t>
  </si>
  <si>
    <t>Non-Freeway</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</si>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</sst>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1">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0" fillId="2" borderId="1" xfId="0" applyFill="1" applyBorder="1" applyAlignment="1" applyProtection="1">
      <alignment horizontal="left" wrapText="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8" t="s">
        <v>11</v>
      </c>
      <c r="E6" s="99"/>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8" t="s">
        <v>11</v>
      </c>
      <c r="E6" s="99"/>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8" t="s">
        <v>37</v>
      </c>
      <c r="E8" s="99"/>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zoomScaleNormal="100" workbookViewId="0" xr3:uid="{51F8DEE0-4D01-5F28-A812-FC0BD7CAC4A5}">
      <selection activeCell="B7" sqref="B7"/>
    </sheetView>
  </sheetViews>
  <sheetFormatPr defaultColWidth="9.140625" defaultRowHeight="14.45"/>
  <cols>
    <col min="1" max="1" width="57" style="49" customWidth="1"/>
    <col min="2" max="2" width="16" style="49" customWidth="1"/>
    <col min="3" max="3" width="5.28515625" style="49" customWidth="1"/>
    <col min="4" max="4" width="5.7109375" style="49" customWidth="1"/>
    <col min="5" max="16384" width="9.140625" style="49"/>
  </cols>
  <sheetData>
    <row r="3" spans="1:5" ht="18">
      <c r="A3" s="79" t="s">
        <v>46</v>
      </c>
      <c r="B3" s="80"/>
      <c r="C3" s="80"/>
    </row>
    <row r="5" spans="1:5" ht="30" customHeight="1">
      <c r="A5" s="81" t="s">
        <v>0</v>
      </c>
    </row>
    <row r="6" spans="1:5" ht="28.9">
      <c r="A6" s="5" t="s">
        <v>6</v>
      </c>
      <c r="B6" s="97" t="s">
        <v>47</v>
      </c>
      <c r="D6" s="5"/>
      <c r="E6" s="49" t="s">
        <v>48</v>
      </c>
    </row>
    <row r="7" spans="1:5">
      <c r="A7" s="5" t="s">
        <v>49</v>
      </c>
      <c r="B7" s="5">
        <v>245</v>
      </c>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2025</v>
      </c>
    </row>
    <row r="14" spans="1:5">
      <c r="A14" s="5" t="s">
        <v>59</v>
      </c>
      <c r="B14" s="5" t="s">
        <v>60</v>
      </c>
    </row>
    <row r="15" spans="1:5">
      <c r="A15" s="85" t="s">
        <v>61</v>
      </c>
      <c r="B15" s="8" t="s">
        <v>62</v>
      </c>
    </row>
    <row r="16" spans="1:5">
      <c r="A16" s="85" t="s">
        <v>63</v>
      </c>
      <c r="B16" s="8">
        <v>0.6</v>
      </c>
    </row>
    <row r="17" spans="1:2">
      <c r="A17" s="86" t="s">
        <v>64</v>
      </c>
      <c r="B17" s="8">
        <v>75</v>
      </c>
    </row>
    <row r="18" spans="1:2">
      <c r="A18" s="86" t="s">
        <v>65</v>
      </c>
      <c r="B18" s="8">
        <v>72</v>
      </c>
    </row>
    <row r="19" spans="1:2">
      <c r="A19" s="76" t="s">
        <v>66</v>
      </c>
      <c r="B19" s="77">
        <f>VLOOKUP(B14,'Service Life'!C6:D8,2,FALSE)</f>
        <v>20</v>
      </c>
    </row>
    <row r="21" spans="1:2">
      <c r="A21" s="81" t="s">
        <v>67</v>
      </c>
    </row>
    <row r="22" spans="1:2" ht="20.25" customHeight="1">
      <c r="A22" s="86" t="s">
        <v>68</v>
      </c>
      <c r="B22" s="95">
        <v>64908</v>
      </c>
    </row>
    <row r="23" spans="1:2" ht="28.9">
      <c r="A23" s="94" t="s">
        <v>69</v>
      </c>
      <c r="B23" s="96">
        <v>76620</v>
      </c>
    </row>
    <row r="24" spans="1:2" ht="28.9">
      <c r="A24" s="94" t="s">
        <v>70</v>
      </c>
      <c r="B24" s="96">
        <v>100601</v>
      </c>
    </row>
    <row r="27" spans="1:2" ht="18">
      <c r="A27" s="79" t="s">
        <v>71</v>
      </c>
      <c r="B27" s="80"/>
    </row>
    <row r="29" spans="1:2">
      <c r="A29" s="87" t="s">
        <v>72</v>
      </c>
    </row>
    <row r="30" spans="1:2">
      <c r="A30" s="84" t="s">
        <v>73</v>
      </c>
      <c r="B30" s="35">
        <f>'Benefit Calculations'!M37</f>
        <v>13531.749983127087</v>
      </c>
    </row>
    <row r="31" spans="1:2">
      <c r="A31" s="84" t="s">
        <v>74</v>
      </c>
      <c r="B31" s="35">
        <f>'Benefit Calculations'!Q37</f>
        <v>934.49310663996175</v>
      </c>
    </row>
    <row r="32" spans="1:2">
      <c r="B32" s="88"/>
    </row>
    <row r="33" spans="1:9">
      <c r="A33" s="87" t="s">
        <v>75</v>
      </c>
      <c r="B33" s="88"/>
    </row>
    <row r="34" spans="1:9">
      <c r="A34" s="84" t="s">
        <v>76</v>
      </c>
      <c r="B34" s="35">
        <f>$B$30+$B$31</f>
        <v>14466.243089767049</v>
      </c>
    </row>
    <row r="35" spans="1:9">
      <c r="I35" s="89"/>
    </row>
    <row r="36" spans="1:9">
      <c r="A36" s="87" t="s">
        <v>77</v>
      </c>
    </row>
    <row r="37" spans="1:9">
      <c r="A37" s="84" t="s">
        <v>78</v>
      </c>
      <c r="B37" s="91">
        <f>'Benefit Calculations'!K37</f>
        <v>5.2299480840098163</v>
      </c>
    </row>
    <row r="38" spans="1:9">
      <c r="A38" s="84" t="s">
        <v>79</v>
      </c>
      <c r="B38" s="91">
        <f>'Benefit Calculations'!O37</f>
        <v>1.4234715736313401</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4.4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0.10900399833920001</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2.2301599383400001E-2</v>
      </c>
      <c r="F4" s="54">
        <v>2018</v>
      </c>
      <c r="G4" s="63">
        <f>'Inputs &amp; Outputs'!B22</f>
        <v>64908</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9.1143198311299994E-2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1.74403004348E-2</v>
      </c>
      <c r="F5" s="54">
        <f t="shared" ref="F5:F36" si="2">F4+1</f>
        <v>2019</v>
      </c>
      <c r="G5" s="63">
        <f>G4+G4*H5</f>
        <v>66464.572556407395</v>
      </c>
      <c r="H5" s="62">
        <f>$C$9</f>
        <v>2.3981212738143132E-2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68058.473610432353</v>
      </c>
      <c r="H6" s="62">
        <f t="shared" ref="H6:H11" si="7">$C$9</f>
        <v>2.3981212738143132E-2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69690.598344717437</v>
      </c>
      <c r="H7" s="62">
        <f t="shared" si="7"/>
        <v>2.3981212738143132E-2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71361.863409470592</v>
      </c>
      <c r="H8" s="62">
        <f t="shared" si="7"/>
        <v>2.3981212738143132E-2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2.3981212738143132E-2</v>
      </c>
      <c r="F9" s="54">
        <f t="shared" si="2"/>
        <v>2023</v>
      </c>
      <c r="G9" s="63">
        <f t="shared" si="6"/>
        <v>73073.207437283418</v>
      </c>
      <c r="H9" s="62">
        <f t="shared" si="7"/>
        <v>2.3981212738143132E-2</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1.0951697909026281E-2</v>
      </c>
      <c r="F10" s="54">
        <f t="shared" si="2"/>
        <v>2024</v>
      </c>
      <c r="G10" s="63">
        <f t="shared" si="6"/>
        <v>74825.591570295379</v>
      </c>
      <c r="H10" s="62">
        <f t="shared" si="7"/>
        <v>2.3981212738143132E-2</v>
      </c>
      <c r="I10" s="54">
        <f>IF(AND(F10&gt;='Inputs &amp; Outputs'!B$13,F10&lt;'Inputs &amp; Outputs'!B$13+'Inputs &amp; Outputs'!B$19),1,0)</f>
        <v>0</v>
      </c>
      <c r="J10" s="55">
        <f>I10*'Inputs &amp; Outputs'!B$16*'Benefit Calculations'!G10*('Benefit Calculations'!C$4-'Benefit Calculations'!C$5)</f>
        <v>0</v>
      </c>
      <c r="K10" s="71">
        <f t="shared" si="3"/>
        <v>0</v>
      </c>
      <c r="L10" s="56">
        <f>K10*'Assumed Values'!$C$8</f>
        <v>0</v>
      </c>
      <c r="M10" s="57">
        <f t="shared" si="0"/>
        <v>0</v>
      </c>
      <c r="N10" s="55">
        <f>I10*'Inputs &amp; Outputs'!B$16*'Benefit Calculations'!G10*('Benefit Calculations'!D$4-'Benefit Calculations'!D$5)</f>
        <v>0</v>
      </c>
      <c r="O10" s="71">
        <f t="shared" si="4"/>
        <v>0</v>
      </c>
      <c r="P10" s="56">
        <f>ABS(O10*'Assumed Values'!$C$7)</f>
        <v>0</v>
      </c>
      <c r="Q10" s="57">
        <f t="shared" si="1"/>
        <v>0</v>
      </c>
      <c r="T10" s="68">
        <f t="shared" si="5"/>
        <v>0</v>
      </c>
      <c r="U10" s="69">
        <f>T10*'Assumed Values'!$D$8</f>
        <v>0</v>
      </c>
    </row>
    <row r="11" spans="2:21">
      <c r="B11" s="15" t="s">
        <v>100</v>
      </c>
      <c r="C11" s="53">
        <f>('Inputs &amp; Outputs'!B24/'Inputs &amp; Outputs'!B22)^(1/(2045-2018))-1</f>
        <v>1.636171853337931E-2</v>
      </c>
      <c r="F11" s="54">
        <f t="shared" si="2"/>
        <v>2025</v>
      </c>
      <c r="G11" s="63">
        <f>'Inputs &amp; Outputs'!$B$23</f>
        <v>76620</v>
      </c>
      <c r="H11" s="62">
        <f t="shared" si="7"/>
        <v>2.3981212738143132E-2</v>
      </c>
      <c r="I11" s="54">
        <f>IF(AND(F11&gt;='Inputs &amp; Outputs'!B$13,F11&lt;'Inputs &amp; Outputs'!B$13+'Inputs &amp; Outputs'!B$19),1,0)</f>
        <v>1</v>
      </c>
      <c r="J11" s="55">
        <f>I11*'Inputs &amp; Outputs'!B$16*'Benefit Calculations'!G11*('Benefit Calculations'!C$4-'Benefit Calculations'!C$5)</f>
        <v>821.09669888261931</v>
      </c>
      <c r="K11" s="71">
        <f t="shared" si="3"/>
        <v>0.23532727837955808</v>
      </c>
      <c r="L11" s="56">
        <f>K11*'Assumed Values'!$C$8</f>
        <v>1766.837206073722</v>
      </c>
      <c r="M11" s="57">
        <f t="shared" si="0"/>
        <v>1100.2974140345025</v>
      </c>
      <c r="N11" s="55">
        <f>I11*'Inputs &amp; Outputs'!B$16*'Benefit Calculations'!G11*('Benefit Calculations'!D$4-'Benefit Calculations'!D$5)</f>
        <v>223.48363526503923</v>
      </c>
      <c r="O11" s="71">
        <f t="shared" si="4"/>
        <v>6.4050672376177481E-2</v>
      </c>
      <c r="P11" s="56">
        <f>ABS(O11*'Assumed Values'!$C$7)</f>
        <v>122.01653087661811</v>
      </c>
      <c r="Q11" s="57">
        <f t="shared" si="1"/>
        <v>75.985763109067165</v>
      </c>
      <c r="T11" s="68">
        <f t="shared" si="5"/>
        <v>0.21348514170948102</v>
      </c>
      <c r="U11" s="69">
        <f>T11*'Assumed Values'!$D$8</f>
        <v>0</v>
      </c>
    </row>
    <row r="12" spans="2:21">
      <c r="C12" s="38"/>
      <c r="F12" s="54">
        <f t="shared" si="2"/>
        <v>2026</v>
      </c>
      <c r="G12" s="63">
        <f t="shared" si="6"/>
        <v>77459.119093789588</v>
      </c>
      <c r="H12" s="62">
        <f>$C$10</f>
        <v>1.0951697909026281E-2</v>
      </c>
      <c r="I12" s="54">
        <f>IF(AND(F12&gt;='Inputs &amp; Outputs'!B$13,F12&lt;'Inputs &amp; Outputs'!B$13+'Inputs &amp; Outputs'!B$19),1,0)</f>
        <v>1</v>
      </c>
      <c r="J12" s="55">
        <f>I12*'Inputs &amp; Outputs'!B$16*'Benefit Calculations'!G12*('Benefit Calculations'!C$4-'Benefit Calculations'!C$5)</f>
        <v>830.08910188288041</v>
      </c>
      <c r="K12" s="71">
        <f t="shared" si="3"/>
        <v>0.23790451164212431</v>
      </c>
      <c r="L12" s="56">
        <f>K12*'Assumed Values'!$C$8</f>
        <v>1786.1870734090694</v>
      </c>
      <c r="M12" s="57">
        <f t="shared" si="0"/>
        <v>1039.577139180459</v>
      </c>
      <c r="N12" s="55">
        <f>I12*'Inputs &amp; Outputs'!B$16*'Benefit Calculations'!G12*('Benefit Calculations'!D$4-'Benefit Calculations'!D$5)</f>
        <v>225.93116052607292</v>
      </c>
      <c r="O12" s="71">
        <f t="shared" si="4"/>
        <v>6.4752135990911397E-2</v>
      </c>
      <c r="P12" s="56">
        <f>ABS(O12*'Assumed Values'!$C$7)</f>
        <v>123.35281906268621</v>
      </c>
      <c r="Q12" s="57">
        <f t="shared" si="1"/>
        <v>71.792463768247202</v>
      </c>
      <c r="T12" s="68">
        <f t="shared" si="5"/>
        <v>0.21582316648954888</v>
      </c>
      <c r="U12" s="69">
        <f>T12*'Assumed Values'!$D$8</f>
        <v>0</v>
      </c>
    </row>
    <row r="13" spans="2:21">
      <c r="C13" s="38"/>
      <c r="F13" s="54">
        <f t="shared" si="2"/>
        <v>2027</v>
      </c>
      <c r="G13" s="63">
        <f t="shared" si="6"/>
        <v>78307.427966404066</v>
      </c>
      <c r="H13" s="62">
        <f t="shared" ref="H13:H36" si="8">$C$10</f>
        <v>1.0951697909026281E-2</v>
      </c>
      <c r="I13" s="54">
        <f>IF(AND(F13&gt;='Inputs &amp; Outputs'!B$13,F13&lt;'Inputs &amp; Outputs'!B$13+'Inputs &amp; Outputs'!B$19),1,0)</f>
        <v>1</v>
      </c>
      <c r="J13" s="55">
        <f>I13*'Inputs &amp; Outputs'!B$16*'Benefit Calculations'!G13*('Benefit Calculations'!C$4-'Benefit Calculations'!C$5)</f>
        <v>839.17998696427674</v>
      </c>
      <c r="K13" s="71">
        <f t="shared" si="3"/>
        <v>0.2405099699848233</v>
      </c>
      <c r="L13" s="56">
        <f>K13*'Assumed Values'!$C$8</f>
        <v>1805.7488546460534</v>
      </c>
      <c r="M13" s="57">
        <f t="shared" si="0"/>
        <v>982.20773267466643</v>
      </c>
      <c r="N13" s="55">
        <f>I13*'Inputs &amp; Outputs'!B$16*'Benefit Calculations'!G13*('Benefit Calculations'!D$4-'Benefit Calculations'!D$5)</f>
        <v>228.40549034439022</v>
      </c>
      <c r="O13" s="71">
        <f t="shared" si="4"/>
        <v>6.5461281823248049E-2</v>
      </c>
      <c r="P13" s="56">
        <f>ABS(O13*'Assumed Values'!$C$7)</f>
        <v>124.70374187328753</v>
      </c>
      <c r="Q13" s="57">
        <f t="shared" si="1"/>
        <v>67.830573031384816</v>
      </c>
      <c r="T13" s="68">
        <f t="shared" si="5"/>
        <v>0.21818679661071197</v>
      </c>
      <c r="U13" s="69">
        <f>T13*'Assumed Values'!$D$8</f>
        <v>0</v>
      </c>
    </row>
    <row r="14" spans="2:21">
      <c r="C14" s="38"/>
      <c r="F14" s="54">
        <f t="shared" si="2"/>
        <v>2028</v>
      </c>
      <c r="G14" s="63">
        <f t="shared" si="6"/>
        <v>79165.027261524956</v>
      </c>
      <c r="H14" s="62">
        <f t="shared" si="8"/>
        <v>1.0951697909026281E-2</v>
      </c>
      <c r="I14" s="54">
        <f>IF(AND(F14&gt;='Inputs &amp; Outputs'!B$13,F14&lt;'Inputs &amp; Outputs'!B$13+'Inputs &amp; Outputs'!B$19),1,0)</f>
        <v>1</v>
      </c>
      <c r="J14" s="55">
        <f>I14*'Inputs &amp; Outputs'!B$16*'Benefit Calculations'!G14*('Benefit Calculations'!C$4-'Benefit Calculations'!C$5)</f>
        <v>848.37043267281013</v>
      </c>
      <c r="K14" s="71">
        <f t="shared" si="3"/>
        <v>0.24314396252020609</v>
      </c>
      <c r="L14" s="56">
        <f>K14*'Assumed Values'!$C$8</f>
        <v>1825.5248706017073</v>
      </c>
      <c r="M14" s="57">
        <f t="shared" si="0"/>
        <v>928.00427574470018</v>
      </c>
      <c r="N14" s="55">
        <f>I14*'Inputs &amp; Outputs'!B$16*'Benefit Calculations'!G14*('Benefit Calculations'!D$4-'Benefit Calculations'!D$5)</f>
        <v>230.90691827540499</v>
      </c>
      <c r="O14" s="71">
        <f t="shared" si="4"/>
        <v>6.6178194006513882E-2</v>
      </c>
      <c r="P14" s="56">
        <f>ABS(O14*'Assumed Values'!$C$7)</f>
        <v>126.06945958240894</v>
      </c>
      <c r="Q14" s="57">
        <f t="shared" si="1"/>
        <v>64.087320538523997</v>
      </c>
      <c r="T14" s="68">
        <f t="shared" si="5"/>
        <v>0.22057631249493065</v>
      </c>
      <c r="U14" s="69">
        <f>T14*'Assumed Values'!$D$8</f>
        <v>0</v>
      </c>
    </row>
    <row r="15" spans="2:21">
      <c r="C15" s="1"/>
      <c r="F15" s="54">
        <f t="shared" si="2"/>
        <v>2029</v>
      </c>
      <c r="G15" s="63">
        <f t="shared" si="6"/>
        <v>80032.018725053014</v>
      </c>
      <c r="H15" s="62">
        <f t="shared" si="8"/>
        <v>1.0951697909026281E-2</v>
      </c>
      <c r="I15" s="54">
        <f>IF(AND(F15&gt;='Inputs &amp; Outputs'!B$13,F15&lt;'Inputs &amp; Outputs'!B$13+'Inputs &amp; Outputs'!B$19),1,0)</f>
        <v>1</v>
      </c>
      <c r="J15" s="55">
        <f>I15*'Inputs &amp; Outputs'!B$16*'Benefit Calculations'!G15*('Benefit Calculations'!C$4-'Benefit Calculations'!C$5)</f>
        <v>857.66152936639264</v>
      </c>
      <c r="K15" s="71">
        <f t="shared" si="3"/>
        <v>0.24580680174613095</v>
      </c>
      <c r="L15" s="56">
        <f>K15*'Assumed Values'!$C$8</f>
        <v>1845.5174675099513</v>
      </c>
      <c r="M15" s="57">
        <f t="shared" si="0"/>
        <v>876.79205442143984</v>
      </c>
      <c r="N15" s="55">
        <f>I15*'Inputs &amp; Outputs'!B$16*'Benefit Calculations'!G15*('Benefit Calculations'!D$4-'Benefit Calculations'!D$5)</f>
        <v>233.43574108946146</v>
      </c>
      <c r="O15" s="71">
        <f t="shared" si="4"/>
        <v>6.6902957595438156E-2</v>
      </c>
      <c r="P15" s="56">
        <f>ABS(O15*'Assumed Values'!$C$7)</f>
        <v>127.45013421930969</v>
      </c>
      <c r="Q15" s="57">
        <f t="shared" si="1"/>
        <v>60.550640666225092</v>
      </c>
      <c r="T15" s="68">
        <f t="shared" si="5"/>
        <v>0.22299199763526209</v>
      </c>
      <c r="U15" s="69">
        <f>T15*'Assumed Values'!$D$8</f>
        <v>0</v>
      </c>
    </row>
    <row r="16" spans="2:21">
      <c r="C16" s="1"/>
      <c r="F16" s="54">
        <f t="shared" si="2"/>
        <v>2030</v>
      </c>
      <c r="G16" s="63">
        <f t="shared" si="6"/>
        <v>80908.505217179336</v>
      </c>
      <c r="H16" s="62">
        <f t="shared" si="8"/>
        <v>1.0951697909026281E-2</v>
      </c>
      <c r="I16" s="54">
        <f>IF(AND(F16&gt;='Inputs &amp; Outputs'!B$13,F16&lt;'Inputs &amp; Outputs'!B$13+'Inputs &amp; Outputs'!B$19),1,0)</f>
        <v>1</v>
      </c>
      <c r="J16" s="55">
        <f>I16*'Inputs &amp; Outputs'!B$16*'Benefit Calculations'!G16*('Benefit Calculations'!C$4-'Benefit Calculations'!C$5)</f>
        <v>867.05437934420695</v>
      </c>
      <c r="K16" s="71">
        <f t="shared" si="3"/>
        <v>0.24849880358283855</v>
      </c>
      <c r="L16" s="56">
        <f>K16*'Assumed Values'!$C$8</f>
        <v>1865.7290172999517</v>
      </c>
      <c r="M16" s="57">
        <f t="shared" si="0"/>
        <v>828.40599638364324</v>
      </c>
      <c r="N16" s="55">
        <f>I16*'Inputs &amp; Outputs'!B$16*'Benefit Calculations'!G16*('Benefit Calculations'!D$4-'Benefit Calculations'!D$5)</f>
        <v>235.99225880704293</v>
      </c>
      <c r="O16" s="71">
        <f t="shared" si="4"/>
        <v>6.7635658576243804E-2</v>
      </c>
      <c r="P16" s="56">
        <f>ABS(O16*'Assumed Values'!$C$7)</f>
        <v>128.84592958774445</v>
      </c>
      <c r="Q16" s="57">
        <f t="shared" si="1"/>
        <v>57.209133636448236</v>
      </c>
      <c r="T16" s="68">
        <f t="shared" si="5"/>
        <v>0.2254341386294938</v>
      </c>
      <c r="U16" s="69">
        <f>T16*'Assumed Values'!$D$8</f>
        <v>0</v>
      </c>
    </row>
    <row r="17" spans="3:21">
      <c r="C17" s="1"/>
      <c r="F17" s="54">
        <f t="shared" si="2"/>
        <v>2031</v>
      </c>
      <c r="G17" s="63">
        <f t="shared" si="6"/>
        <v>81794.590724588765</v>
      </c>
      <c r="H17" s="62">
        <f t="shared" si="8"/>
        <v>1.0951697909026281E-2</v>
      </c>
      <c r="I17" s="54">
        <f>IF(AND(F17&gt;='Inputs &amp; Outputs'!B$13,F17&lt;'Inputs &amp; Outputs'!B$13+'Inputs &amp; Outputs'!B$19),1,0)</f>
        <v>1</v>
      </c>
      <c r="J17" s="55">
        <f>I17*'Inputs &amp; Outputs'!B$16*'Benefit Calculations'!G17*('Benefit Calculations'!C$4-'Benefit Calculations'!C$5)</f>
        <v>876.55009697748301</v>
      </c>
      <c r="K17" s="71">
        <f t="shared" si="3"/>
        <v>0.25122028741043229</v>
      </c>
      <c r="L17" s="56">
        <f>K17*'Assumed Values'!$C$8</f>
        <v>1886.1619178775256</v>
      </c>
      <c r="M17" s="57">
        <f t="shared" si="0"/>
        <v>782.69013888043264</v>
      </c>
      <c r="N17" s="55">
        <f>I17*'Inputs &amp; Outputs'!B$16*'Benefit Calculations'!G17*('Benefit Calculations'!D$4-'Benefit Calculations'!D$5)</f>
        <v>238.57677473436644</v>
      </c>
      <c r="O17" s="71">
        <f t="shared" si="4"/>
        <v>6.837638387684887E-2</v>
      </c>
      <c r="P17" s="56">
        <f>ABS(O17*'Assumed Values'!$C$7)</f>
        <v>130.25701128539708</v>
      </c>
      <c r="Q17" s="57">
        <f t="shared" si="1"/>
        <v>54.052028771655813</v>
      </c>
      <c r="T17" s="68">
        <f t="shared" si="5"/>
        <v>0.22790302521414557</v>
      </c>
      <c r="U17" s="69">
        <f>T17*'Assumed Values'!$D$8</f>
        <v>0</v>
      </c>
    </row>
    <row r="18" spans="3:21">
      <c r="F18" s="54">
        <f t="shared" si="2"/>
        <v>2032</v>
      </c>
      <c r="G18" s="63">
        <f t="shared" si="6"/>
        <v>82690.380372796906</v>
      </c>
      <c r="H18" s="62">
        <f t="shared" si="8"/>
        <v>1.0951697909026281E-2</v>
      </c>
      <c r="I18" s="54">
        <f>IF(AND(F18&gt;='Inputs &amp; Outputs'!B$13,F18&lt;'Inputs &amp; Outputs'!B$13+'Inputs &amp; Outputs'!B$19),1,0)</f>
        <v>1</v>
      </c>
      <c r="J18" s="55">
        <f>I18*'Inputs &amp; Outputs'!B$16*'Benefit Calculations'!G18*('Benefit Calculations'!C$4-'Benefit Calculations'!C$5)</f>
        <v>886.14980884170802</v>
      </c>
      <c r="K18" s="71">
        <f t="shared" si="3"/>
        <v>0.25397157610677001</v>
      </c>
      <c r="L18" s="56">
        <f>K18*'Assumed Values'!$C$8</f>
        <v>1906.8185934096293</v>
      </c>
      <c r="M18" s="57">
        <f t="shared" si="0"/>
        <v>739.49712601665863</v>
      </c>
      <c r="N18" s="55">
        <f>I18*'Inputs &amp; Outputs'!B$16*'Benefit Calculations'!G18*('Benefit Calculations'!D$4-'Benefit Calculations'!D$5)</f>
        <v>241.18959549936702</v>
      </c>
      <c r="O18" s="71">
        <f t="shared" si="4"/>
        <v>6.9125221377179746E-2</v>
      </c>
      <c r="P18" s="56">
        <f>ABS(O18*'Assumed Values'!$C$7)</f>
        <v>131.68354672352743</v>
      </c>
      <c r="Q18" s="57">
        <f t="shared" si="1"/>
        <v>51.069149777694399</v>
      </c>
      <c r="T18" s="68">
        <f t="shared" si="5"/>
        <v>0.23039895029884408</v>
      </c>
      <c r="U18" s="69">
        <f>T18*'Assumed Values'!$D$8</f>
        <v>0</v>
      </c>
    </row>
    <row r="19" spans="3:21">
      <c r="F19" s="54">
        <f t="shared" si="2"/>
        <v>2033</v>
      </c>
      <c r="G19" s="63">
        <f t="shared" si="6"/>
        <v>83595.980438622253</v>
      </c>
      <c r="H19" s="62">
        <f t="shared" si="8"/>
        <v>1.0951697909026281E-2</v>
      </c>
      <c r="I19" s="54">
        <f>IF(AND(F19&gt;='Inputs &amp; Outputs'!B$13,F19&lt;'Inputs &amp; Outputs'!B$13+'Inputs &amp; Outputs'!B$19),1,0)</f>
        <v>1</v>
      </c>
      <c r="J19" s="55">
        <f>I19*'Inputs &amp; Outputs'!B$16*'Benefit Calculations'!G19*('Benefit Calculations'!C$4-'Benefit Calculations'!C$5)</f>
        <v>895.85465385028385</v>
      </c>
      <c r="K19" s="71">
        <f t="shared" si="3"/>
        <v>0.25675299608577068</v>
      </c>
      <c r="L19" s="56">
        <f>K19*'Assumed Values'!$C$8</f>
        <v>1927.7014946119662</v>
      </c>
      <c r="M19" s="57">
        <f t="shared" si="0"/>
        <v>698.68773378073479</v>
      </c>
      <c r="N19" s="55">
        <f>I19*'Inputs &amp; Outputs'!B$16*'Benefit Calculations'!G19*('Benefit Calculations'!D$4-'Benefit Calculations'!D$5)</f>
        <v>243.83103108807632</v>
      </c>
      <c r="O19" s="71">
        <f t="shared" si="4"/>
        <v>6.9882259919597178E-2</v>
      </c>
      <c r="P19" s="56">
        <f>ABS(O19*'Assumed Values'!$C$7)</f>
        <v>133.12570514683262</v>
      </c>
      <c r="Q19" s="57">
        <f t="shared" si="1"/>
        <v>48.250881942551878</v>
      </c>
      <c r="T19" s="68">
        <f t="shared" si="5"/>
        <v>0.2329222100010738</v>
      </c>
      <c r="U19" s="69">
        <f>T19*'Assumed Values'!$D$8</f>
        <v>0</v>
      </c>
    </row>
    <row r="20" spans="3:21">
      <c r="F20" s="54">
        <f t="shared" si="2"/>
        <v>2034</v>
      </c>
      <c r="G20" s="63">
        <f t="shared" si="6"/>
        <v>84511.498362794911</v>
      </c>
      <c r="H20" s="62">
        <f t="shared" si="8"/>
        <v>1.0951697909026281E-2</v>
      </c>
      <c r="I20" s="54">
        <f>IF(AND(F20&gt;='Inputs &amp; Outputs'!B$13,F20&lt;'Inputs &amp; Outputs'!B$13+'Inputs &amp; Outputs'!B$19),1,0)</f>
        <v>1</v>
      </c>
      <c r="J20" s="55">
        <f>I20*'Inputs &amp; Outputs'!B$16*'Benefit Calculations'!G20*('Benefit Calculations'!C$4-'Benefit Calculations'!C$5)</f>
        <v>905.66578338964746</v>
      </c>
      <c r="K20" s="71">
        <f t="shared" si="3"/>
        <v>0.25956487733613948</v>
      </c>
      <c r="L20" s="56">
        <f>K20*'Assumed Values'!$C$8</f>
        <v>1948.8130990397351</v>
      </c>
      <c r="M20" s="57">
        <f t="shared" si="0"/>
        <v>660.13042128396614</v>
      </c>
      <c r="N20" s="55">
        <f>I20*'Inputs &amp; Outputs'!B$16*'Benefit Calculations'!G20*('Benefit Calculations'!D$4-'Benefit Calculations'!D$5)</f>
        <v>246.50139488139934</v>
      </c>
      <c r="O20" s="71">
        <f t="shared" si="4"/>
        <v>7.0647589319436668E-2</v>
      </c>
      <c r="P20" s="56">
        <f>ABS(O20*'Assumed Values'!$C$7)</f>
        <v>134.58365765352684</v>
      </c>
      <c r="Q20" s="57">
        <f t="shared" si="1"/>
        <v>45.588141145262433</v>
      </c>
      <c r="T20" s="68">
        <f t="shared" si="5"/>
        <v>0.23547310368130833</v>
      </c>
      <c r="U20" s="69">
        <f>T20*'Assumed Values'!$D$8</f>
        <v>0</v>
      </c>
    </row>
    <row r="21" spans="3:21">
      <c r="F21" s="54">
        <f t="shared" si="2"/>
        <v>2035</v>
      </c>
      <c r="G21" s="63">
        <f t="shared" si="6"/>
        <v>85437.042762703408</v>
      </c>
      <c r="H21" s="62">
        <f t="shared" si="8"/>
        <v>1.0951697909026281E-2</v>
      </c>
      <c r="I21" s="54">
        <f>IF(AND(F21&gt;='Inputs &amp; Outputs'!B$13,F21&lt;'Inputs &amp; Outputs'!B$13+'Inputs &amp; Outputs'!B$19),1,0)</f>
        <v>1</v>
      </c>
      <c r="J21" s="55">
        <f>I21*'Inputs &amp; Outputs'!B$16*'Benefit Calculations'!G21*('Benefit Calculations'!C$4-'Benefit Calculations'!C$5)</f>
        <v>915.58436145587257</v>
      </c>
      <c r="K21" s="71">
        <f t="shared" si="3"/>
        <v>0.26240755346051831</v>
      </c>
      <c r="L21" s="56">
        <f>K21*'Assumed Values'!$C$8</f>
        <v>1970.1559113815715</v>
      </c>
      <c r="M21" s="57">
        <f t="shared" si="0"/>
        <v>623.70090676488439</v>
      </c>
      <c r="N21" s="55">
        <f>I21*'Inputs &amp; Outputs'!B$16*'Benefit Calculations'!G21*('Benefit Calculations'!D$4-'Benefit Calculations'!D$5)</f>
        <v>249.20100369229402</v>
      </c>
      <c r="O21" s="71">
        <f t="shared" si="4"/>
        <v>7.1421300375664076E-2</v>
      </c>
      <c r="P21" s="56">
        <f>ABS(O21*'Assumed Values'!$C$7)</f>
        <v>136.05757721564007</v>
      </c>
      <c r="Q21" s="57">
        <f t="shared" si="1"/>
        <v>43.072344575064854</v>
      </c>
      <c r="T21" s="68">
        <f t="shared" si="5"/>
        <v>0.23805193397852686</v>
      </c>
      <c r="U21" s="69">
        <f>T21*'Assumed Values'!$D$8</f>
        <v>0</v>
      </c>
    </row>
    <row r="22" spans="3:21">
      <c r="F22" s="54">
        <f t="shared" si="2"/>
        <v>2036</v>
      </c>
      <c r="G22" s="63">
        <f t="shared" si="6"/>
        <v>86372.723445281095</v>
      </c>
      <c r="H22" s="62">
        <f t="shared" si="8"/>
        <v>1.0951697909026281E-2</v>
      </c>
      <c r="I22" s="54">
        <f>IF(AND(F22&gt;='Inputs &amp; Outputs'!B$13,F22&lt;'Inputs &amp; Outputs'!B$13+'Inputs &amp; Outputs'!B$19),1,0)</f>
        <v>1</v>
      </c>
      <c r="J22" s="55">
        <f>I22*'Inputs &amp; Outputs'!B$16*'Benefit Calculations'!G22*('Benefit Calculations'!C$4-'Benefit Calculations'!C$5)</f>
        <v>925.61156479276588</v>
      </c>
      <c r="K22" s="71">
        <f t="shared" si="3"/>
        <v>0.26528136171506456</v>
      </c>
      <c r="L22" s="56">
        <f>K22*'Assumed Values'!$C$8</f>
        <v>1991.7324637567046</v>
      </c>
      <c r="M22" s="57">
        <f t="shared" si="0"/>
        <v>589.28176699192443</v>
      </c>
      <c r="N22" s="55">
        <f>I22*'Inputs &amp; Outputs'!B$16*'Benefit Calculations'!G22*('Benefit Calculations'!D$4-'Benefit Calculations'!D$5)</f>
        <v>251.93017780335816</v>
      </c>
      <c r="O22" s="71">
        <f t="shared" si="4"/>
        <v>7.2203484881648169E-2</v>
      </c>
      <c r="P22" s="56">
        <f>ABS(O22*'Assumed Values'!$C$7)</f>
        <v>137.54763869953976</v>
      </c>
      <c r="Q22" s="57">
        <f t="shared" si="1"/>
        <v>40.695383066434061</v>
      </c>
      <c r="T22" s="68">
        <f t="shared" si="5"/>
        <v>0.24065900684611913</v>
      </c>
      <c r="U22" s="69">
        <f>T22*'Assumed Values'!$D$8</f>
        <v>0</v>
      </c>
    </row>
    <row r="23" spans="3:21">
      <c r="F23" s="54">
        <f t="shared" si="2"/>
        <v>2037</v>
      </c>
      <c r="G23" s="63">
        <f t="shared" si="6"/>
        <v>87318.651420033682</v>
      </c>
      <c r="H23" s="62">
        <f t="shared" si="8"/>
        <v>1.0951697909026281E-2</v>
      </c>
      <c r="I23" s="54">
        <f>IF(AND(F23&gt;='Inputs &amp; Outputs'!B$13,F23&lt;'Inputs &amp; Outputs'!B$13+'Inputs &amp; Outputs'!B$19),1,0)</f>
        <v>1</v>
      </c>
      <c r="J23" s="55">
        <f>I23*'Inputs &amp; Outputs'!B$16*'Benefit Calculations'!G23*('Benefit Calculations'!C$4-'Benefit Calculations'!C$5)</f>
        <v>935.74858303147732</v>
      </c>
      <c r="K23" s="71">
        <f t="shared" si="3"/>
        <v>0.26818664304946305</v>
      </c>
      <c r="L23" s="56">
        <f>K23*'Assumed Values'!$C$8</f>
        <v>2013.5453160153686</v>
      </c>
      <c r="M23" s="57">
        <f t="shared" si="0"/>
        <v>556.76205877319353</v>
      </c>
      <c r="N23" s="55">
        <f>I23*'Inputs &amp; Outputs'!B$16*'Benefit Calculations'!G23*('Benefit Calculations'!D$4-'Benefit Calculations'!D$5)</f>
        <v>254.68924100482781</v>
      </c>
      <c r="O23" s="71">
        <f t="shared" si="4"/>
        <v>7.2994235636050925E-2</v>
      </c>
      <c r="P23" s="56">
        <f>ABS(O23*'Assumed Values'!$C$7)</f>
        <v>139.054018886677</v>
      </c>
      <c r="Q23" s="57">
        <f t="shared" si="1"/>
        <v>38.449594960812846</v>
      </c>
      <c r="T23" s="68">
        <f t="shared" si="5"/>
        <v>0.2432946315881841</v>
      </c>
      <c r="U23" s="69">
        <f>T23*'Assumed Values'!$D$8</f>
        <v>0</v>
      </c>
    </row>
    <row r="24" spans="3:21">
      <c r="F24" s="54">
        <f t="shared" si="2"/>
        <v>2038</v>
      </c>
      <c r="G24" s="63">
        <f t="shared" si="6"/>
        <v>88274.938912209458</v>
      </c>
      <c r="H24" s="62">
        <f t="shared" si="8"/>
        <v>1.0951697909026281E-2</v>
      </c>
      <c r="I24" s="54">
        <f>IF(AND(F24&gt;='Inputs &amp; Outputs'!B$13,F24&lt;'Inputs &amp; Outputs'!B$13+'Inputs &amp; Outputs'!B$19),1,0)</f>
        <v>1</v>
      </c>
      <c r="J24" s="55">
        <f>I24*'Inputs &amp; Outputs'!B$16*'Benefit Calculations'!G24*('Benefit Calculations'!C$4-'Benefit Calculations'!C$5)</f>
        <v>945.99661883163753</v>
      </c>
      <c r="K24" s="71">
        <f t="shared" si="3"/>
        <v>0.27112374214737667</v>
      </c>
      <c r="L24" s="56">
        <f>K24*'Assumed Values'!$C$8</f>
        <v>2035.5970560425039</v>
      </c>
      <c r="M24" s="57">
        <f t="shared" si="0"/>
        <v>526.03696135335065</v>
      </c>
      <c r="N24" s="55">
        <f>I24*'Inputs &amp; Outputs'!B$16*'Benefit Calculations'!G24*('Benefit Calculations'!D$4-'Benefit Calculations'!D$5)</f>
        <v>257.47852063299189</v>
      </c>
      <c r="O24" s="71">
        <f t="shared" si="4"/>
        <v>7.379364645383725E-2</v>
      </c>
      <c r="P24" s="56">
        <f>ABS(O24*'Assumed Values'!$C$7)</f>
        <v>140.57689649455997</v>
      </c>
      <c r="Q24" s="57">
        <f t="shared" si="1"/>
        <v>36.327741410792626</v>
      </c>
      <c r="T24" s="68">
        <f t="shared" si="5"/>
        <v>0.24595912089622576</v>
      </c>
      <c r="U24" s="69">
        <f>T24*'Assumed Values'!$D$8</f>
        <v>0</v>
      </c>
    </row>
    <row r="25" spans="3:21">
      <c r="F25" s="54">
        <f t="shared" si="2"/>
        <v>2039</v>
      </c>
      <c r="G25" s="63">
        <f t="shared" si="6"/>
        <v>89241.699376113727</v>
      </c>
      <c r="H25" s="62">
        <f t="shared" si="8"/>
        <v>1.0951697909026281E-2</v>
      </c>
      <c r="I25" s="54">
        <f>IF(AND(F25&gt;='Inputs &amp; Outputs'!B$13,F25&lt;'Inputs &amp; Outputs'!B$13+'Inputs &amp; Outputs'!B$19),1,0)</f>
        <v>1</v>
      </c>
      <c r="J25" s="55">
        <f>I25*'Inputs &amp; Outputs'!B$16*'Benefit Calculations'!G25*('Benefit Calculations'!C$4-'Benefit Calculations'!C$5)</f>
        <v>956.35688802404184</v>
      </c>
      <c r="K25" s="71">
        <f t="shared" si="3"/>
        <v>0.27409300746733944</v>
      </c>
      <c r="L25" s="56">
        <f>K25*'Assumed Values'!$C$8</f>
        <v>2057.8903000647847</v>
      </c>
      <c r="M25" s="57">
        <f t="shared" si="0"/>
        <v>497.00743854492958</v>
      </c>
      <c r="N25" s="55">
        <f>I25*'Inputs &amp; Outputs'!B$16*'Benefit Calculations'!G25*('Benefit Calculations'!D$4-'Benefit Calculations'!D$5)</f>
        <v>260.29834760902736</v>
      </c>
      <c r="O25" s="71">
        <f t="shared" si="4"/>
        <v>7.460181217740515E-2</v>
      </c>
      <c r="P25" s="56">
        <f>ABS(O25*'Assumed Values'!$C$7)</f>
        <v>142.11645219795682</v>
      </c>
      <c r="Q25" s="57">
        <f t="shared" si="1"/>
        <v>34.322983047140973</v>
      </c>
      <c r="T25" s="68">
        <f t="shared" si="5"/>
        <v>0.24865279088625089</v>
      </c>
      <c r="U25" s="69">
        <f>T25*'Assumed Values'!$D$8</f>
        <v>0</v>
      </c>
    </row>
    <row r="26" spans="3:21">
      <c r="F26" s="54">
        <f t="shared" si="2"/>
        <v>2040</v>
      </c>
      <c r="G26" s="63">
        <f t="shared" si="6"/>
        <v>90219.04750856907</v>
      </c>
      <c r="H26" s="62">
        <f t="shared" si="8"/>
        <v>1.0951697909026281E-2</v>
      </c>
      <c r="I26" s="54">
        <f>IF(AND(F26&gt;='Inputs &amp; Outputs'!B$13,F26&lt;'Inputs &amp; Outputs'!B$13+'Inputs &amp; Outputs'!B$19),1,0)</f>
        <v>1</v>
      </c>
      <c r="J26" s="55">
        <f>I26*'Inputs &amp; Outputs'!B$16*'Benefit Calculations'!G26*('Benefit Calculations'!C$4-'Benefit Calculations'!C$5)</f>
        <v>966.83061975489773</v>
      </c>
      <c r="K26" s="71">
        <f t="shared" si="3"/>
        <v>0.27709479128409825</v>
      </c>
      <c r="L26" s="56">
        <f>K26*'Assumed Values'!$C$8</f>
        <v>2080.4276929610096</v>
      </c>
      <c r="M26" s="57">
        <f t="shared" si="0"/>
        <v>469.57991950505851</v>
      </c>
      <c r="N26" s="55">
        <f>I26*'Inputs &amp; Outputs'!B$16*'Benefit Calculations'!G26*('Benefit Calculations'!D$4-'Benefit Calculations'!D$5)</f>
        <v>263.14905647826021</v>
      </c>
      <c r="O26" s="71">
        <f t="shared" si="4"/>
        <v>7.541882868783803E-2</v>
      </c>
      <c r="P26" s="56">
        <f>ABS(O26*'Assumed Values'!$C$7)</f>
        <v>143.67286865033145</v>
      </c>
      <c r="Q26" s="57">
        <f t="shared" si="1"/>
        <v>32.428857933467192</v>
      </c>
      <c r="T26" s="68">
        <f t="shared" si="5"/>
        <v>0.25137596113627342</v>
      </c>
      <c r="U26" s="69">
        <f>T26*'Assumed Values'!$D$8</f>
        <v>0</v>
      </c>
    </row>
    <row r="27" spans="3:21">
      <c r="F27" s="54">
        <f t="shared" si="2"/>
        <v>2041</v>
      </c>
      <c r="G27" s="63">
        <f t="shared" si="6"/>
        <v>91207.099262523014</v>
      </c>
      <c r="H27" s="62">
        <f t="shared" si="8"/>
        <v>1.0951697909026281E-2</v>
      </c>
      <c r="I27" s="54">
        <f>IF(AND(F27&gt;='Inputs &amp; Outputs'!B$13,F27&lt;'Inputs &amp; Outputs'!B$13+'Inputs &amp; Outputs'!B$19),1,0)</f>
        <v>1</v>
      </c>
      <c r="J27" s="55">
        <f>I27*'Inputs &amp; Outputs'!B$16*'Benefit Calculations'!G27*('Benefit Calculations'!C$4-'Benefit Calculations'!C$5)</f>
        <v>977.41905663165005</v>
      </c>
      <c r="K27" s="71">
        <f t="shared" si="3"/>
        <v>0.28012944973040643</v>
      </c>
      <c r="L27" s="56">
        <f>K27*'Assumed Values'!$C$8</f>
        <v>2103.2119085758914</v>
      </c>
      <c r="M27" s="57">
        <f t="shared" si="0"/>
        <v>443.66599712861949</v>
      </c>
      <c r="N27" s="55">
        <f>I27*'Inputs &amp; Outputs'!B$16*'Benefit Calculations'!G27*('Benefit Calculations'!D$4-'Benefit Calculations'!D$5)</f>
        <v>266.03098544985539</v>
      </c>
      <c r="O27" s="71">
        <f t="shared" si="4"/>
        <v>7.6244792916279835E-2</v>
      </c>
      <c r="P27" s="56">
        <f>ABS(O27*'Assumed Values'!$C$7)</f>
        <v>145.2463305055131</v>
      </c>
      <c r="Q27" s="57">
        <f t="shared" si="1"/>
        <v>30.639260737466596</v>
      </c>
      <c r="T27" s="68">
        <f t="shared" si="5"/>
        <v>0.25412895472422897</v>
      </c>
      <c r="U27" s="69">
        <f>T27*'Assumed Values'!$D$8</f>
        <v>0</v>
      </c>
    </row>
    <row r="28" spans="3:21">
      <c r="F28" s="54">
        <f t="shared" si="2"/>
        <v>2042</v>
      </c>
      <c r="G28" s="63">
        <f t="shared" si="6"/>
        <v>92205.971860804741</v>
      </c>
      <c r="H28" s="62">
        <f t="shared" si="8"/>
        <v>1.0951697909026281E-2</v>
      </c>
      <c r="I28" s="54">
        <f>IF(AND(F28&gt;='Inputs &amp; Outputs'!B$13,F28&lt;'Inputs &amp; Outputs'!B$13+'Inputs &amp; Outputs'!B$19),1,0)</f>
        <v>1</v>
      </c>
      <c r="J28" s="55">
        <f>I28*'Inputs &amp; Outputs'!B$16*'Benefit Calculations'!G28*('Benefit Calculations'!C$4-'Benefit Calculations'!C$5)</f>
        <v>988.12345487040534</v>
      </c>
      <c r="K28" s="71">
        <f t="shared" si="3"/>
        <v>0.28319734283927561</v>
      </c>
      <c r="L28" s="56">
        <f>K28*'Assumed Values'!$C$8</f>
        <v>2126.2456500372814</v>
      </c>
      <c r="M28" s="57">
        <f t="shared" si="0"/>
        <v>419.18214308568139</v>
      </c>
      <c r="N28" s="55">
        <f>I28*'Inputs &amp; Outputs'!B$16*'Benefit Calculations'!G28*('Benefit Calculations'!D$4-'Benefit Calculations'!D$5)</f>
        <v>268.94447643694281</v>
      </c>
      <c r="O28" s="71">
        <f t="shared" si="4"/>
        <v>7.7079802855435198E-2</v>
      </c>
      <c r="P28" s="56">
        <f>ABS(O28*'Assumed Values'!$C$7)</f>
        <v>146.83702443960405</v>
      </c>
      <c r="Q28" s="57">
        <f t="shared" si="1"/>
        <v>28.948423051606742</v>
      </c>
      <c r="T28" s="68">
        <f t="shared" si="5"/>
        <v>0.2569120982663054</v>
      </c>
      <c r="U28" s="69">
        <f>T28*'Assumed Values'!$D$8</f>
        <v>0</v>
      </c>
    </row>
    <row r="29" spans="3:21">
      <c r="F29" s="54">
        <f t="shared" si="2"/>
        <v>2043</v>
      </c>
      <c r="G29" s="63">
        <f t="shared" si="6"/>
        <v>93215.783810032459</v>
      </c>
      <c r="H29" s="62">
        <f t="shared" si="8"/>
        <v>1.0951697909026281E-2</v>
      </c>
      <c r="I29" s="54">
        <f>IF(AND(F29&gt;='Inputs &amp; Outputs'!B$13,F29&lt;'Inputs &amp; Outputs'!B$13+'Inputs &amp; Outputs'!B$19),1,0)</f>
        <v>1</v>
      </c>
      <c r="J29" s="55">
        <f>I29*'Inputs &amp; Outputs'!B$16*'Benefit Calculations'!G29*('Benefit Calculations'!C$4-'Benefit Calculations'!C$5)</f>
        <v>998.94508444496955</v>
      </c>
      <c r="K29" s="71">
        <f t="shared" si="3"/>
        <v>0.28629883458669031</v>
      </c>
      <c r="L29" s="56">
        <f>K29*'Assumed Values'!$C$8</f>
        <v>2149.5316500768708</v>
      </c>
      <c r="M29" s="57">
        <f t="shared" si="0"/>
        <v>396.04943858468596</v>
      </c>
      <c r="N29" s="55">
        <f>I29*'Inputs &amp; Outputs'!B$16*'Benefit Calculations'!G29*('Benefit Calculations'!D$4-'Benefit Calculations'!D$5)</f>
        <v>271.88987509718146</v>
      </c>
      <c r="O29" s="71">
        <f t="shared" si="4"/>
        <v>7.7923957571195232E-2</v>
      </c>
      <c r="P29" s="56">
        <f>ABS(O29*'Assumed Values'!$C$7)</f>
        <v>148.4451391731269</v>
      </c>
      <c r="Q29" s="57">
        <f t="shared" si="1"/>
        <v>27.350894799823021</v>
      </c>
      <c r="T29" s="68">
        <f t="shared" si="5"/>
        <v>0.2597257219556921</v>
      </c>
      <c r="U29" s="69">
        <f>T29*'Assumed Values'!$D$8</f>
        <v>0</v>
      </c>
    </row>
    <row r="30" spans="3:21">
      <c r="F30" s="54">
        <f t="shared" si="2"/>
        <v>2044</v>
      </c>
      <c r="G30" s="63">
        <f t="shared" si="6"/>
        <v>94236.654914673039</v>
      </c>
      <c r="H30" s="62">
        <f t="shared" si="8"/>
        <v>1.0951697909026281E-2</v>
      </c>
      <c r="I30" s="54">
        <f>IF(AND(F30&gt;='Inputs &amp; Outputs'!B$13,F30&lt;'Inputs &amp; Outputs'!B$13+'Inputs &amp; Outputs'!B$19),1,0)</f>
        <v>1</v>
      </c>
      <c r="J30" s="55">
        <f>I30*'Inputs &amp; Outputs'!B$16*'Benefit Calculations'!G30*('Benefit Calculations'!C$4-'Benefit Calculations'!C$5)</f>
        <v>1009.8852292375176</v>
      </c>
      <c r="K30" s="71">
        <f t="shared" si="3"/>
        <v>0.28943429293479001</v>
      </c>
      <c r="L30" s="56">
        <f>K30*'Assumed Values'!$C$8</f>
        <v>2173.0726713544032</v>
      </c>
      <c r="M30" s="57">
        <f t="shared" si="0"/>
        <v>374.19331999355592</v>
      </c>
      <c r="N30" s="55">
        <f>I30*'Inputs &amp; Outputs'!B$16*'Benefit Calculations'!G30*('Benefit Calculations'!D$4-'Benefit Calculations'!D$5)</f>
        <v>274.86753087376866</v>
      </c>
      <c r="O30" s="71">
        <f t="shared" si="4"/>
        <v>7.8777357214390734E-2</v>
      </c>
      <c r="P30" s="56">
        <f>ABS(O30*'Assumed Values'!$C$7)</f>
        <v>150.07086549341435</v>
      </c>
      <c r="Q30" s="57">
        <f t="shared" si="1"/>
        <v>25.841526670291813</v>
      </c>
      <c r="T30" s="68">
        <f t="shared" si="5"/>
        <v>0.26257015960175456</v>
      </c>
      <c r="U30" s="69">
        <f>T30*'Assumed Values'!$D$8</f>
        <v>0</v>
      </c>
    </row>
    <row r="31" spans="3:21">
      <c r="F31" s="54">
        <f t="shared" si="2"/>
        <v>2045</v>
      </c>
      <c r="G31" s="63">
        <f>'Inputs &amp; Outputs'!$B$24</f>
        <v>100601</v>
      </c>
      <c r="H31" s="62">
        <f t="shared" si="8"/>
        <v>1.0951697909026281E-2</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101702.75176134595</v>
      </c>
      <c r="H32" s="62">
        <f t="shared" si="8"/>
        <v>1.0951697909026281E-2</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102816.5695751529</v>
      </c>
      <c r="H33" s="62">
        <f t="shared" si="8"/>
        <v>1.0951697909026281E-2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103942.58558518236</v>
      </c>
      <c r="H34" s="62">
        <f t="shared" si="8"/>
        <v>1.0951697909026281E-2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105080.93338239439</v>
      </c>
      <c r="H35" s="62">
        <f t="shared" si="8"/>
        <v>1.0951697909026281E-2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106231.74802079689</v>
      </c>
      <c r="H36" s="62">
        <f t="shared" si="8"/>
        <v>1.0951697909026281E-2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18248.173933247544</v>
      </c>
      <c r="K37" s="55">
        <f t="shared" ref="K37:Q37" si="9">SUM(K4:K36)</f>
        <v>5.2299480840098163</v>
      </c>
      <c r="L37" s="58">
        <f t="shared" si="9"/>
        <v>39266.450214745702</v>
      </c>
      <c r="M37" s="59">
        <f t="shared" si="9"/>
        <v>13531.749983127087</v>
      </c>
      <c r="N37" s="55">
        <f t="shared" si="9"/>
        <v>4966.7332155891272</v>
      </c>
      <c r="O37" s="55">
        <f t="shared" si="9"/>
        <v>1.4234715736313401</v>
      </c>
      <c r="P37" s="55">
        <f t="shared" si="9"/>
        <v>2711.7133477677021</v>
      </c>
      <c r="Q37" s="59">
        <f t="shared" si="9"/>
        <v>934.49310663996175</v>
      </c>
      <c r="T37" s="68">
        <f>SUM(T4:T36)</f>
        <v>4.7445252226443619</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4.4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2">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4.4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100" t="s">
        <v>111</v>
      </c>
      <c r="B1" s="100"/>
      <c r="C1" s="100"/>
      <c r="D1" s="100"/>
      <c r="E1" s="100"/>
      <c r="F1" s="100"/>
      <c r="G1" s="100"/>
      <c r="H1" s="100"/>
      <c r="I1" s="100"/>
      <c r="J1" s="100"/>
    </row>
    <row r="2" spans="1:14">
      <c r="A2" s="72" t="s">
        <v>112</v>
      </c>
      <c r="B2" s="72" t="s">
        <v>113</v>
      </c>
      <c r="C2" s="92" t="s">
        <v>114</v>
      </c>
      <c r="D2" s="92" t="s">
        <v>55</v>
      </c>
      <c r="E2" s="92" t="s">
        <v>115</v>
      </c>
      <c r="F2" s="92" t="s">
        <v>116</v>
      </c>
      <c r="G2" s="92" t="s">
        <v>117</v>
      </c>
      <c r="H2" s="92" t="s">
        <v>118</v>
      </c>
      <c r="I2" s="92" t="s">
        <v>119</v>
      </c>
      <c r="J2" s="92" t="s">
        <v>120</v>
      </c>
    </row>
    <row r="3" spans="1:14">
      <c r="A3" s="73" t="s">
        <v>62</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62</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121</v>
      </c>
      <c r="N4" t="s">
        <v>122</v>
      </c>
    </row>
    <row r="5" spans="1:14">
      <c r="A5" s="73" t="s">
        <v>62</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123</v>
      </c>
    </row>
    <row r="6" spans="1:14">
      <c r="A6" s="73" t="s">
        <v>62</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62</v>
      </c>
    </row>
    <row r="7" spans="1:14">
      <c r="A7" s="73" t="s">
        <v>62</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62</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62</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62</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62</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62</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62</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62</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62</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62</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62</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62</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100" t="s">
        <v>111</v>
      </c>
      <c r="B20" s="100"/>
      <c r="C20" s="100"/>
      <c r="D20" s="100"/>
      <c r="E20" s="100"/>
      <c r="F20" s="100"/>
      <c r="G20" s="100"/>
      <c r="H20" s="100"/>
      <c r="I20" s="100"/>
      <c r="J20" s="100"/>
    </row>
    <row r="21" spans="1:10">
      <c r="A21" s="72" t="s">
        <v>112</v>
      </c>
      <c r="B21" s="72" t="s">
        <v>113</v>
      </c>
      <c r="C21" s="92" t="s">
        <v>114</v>
      </c>
      <c r="D21" s="92" t="s">
        <v>55</v>
      </c>
      <c r="E21" s="92" t="s">
        <v>115</v>
      </c>
      <c r="F21" s="92" t="s">
        <v>116</v>
      </c>
      <c r="G21" s="92" t="s">
        <v>117</v>
      </c>
      <c r="H21" s="92" t="s">
        <v>118</v>
      </c>
      <c r="I21" s="92" t="s">
        <v>119</v>
      </c>
      <c r="J21" s="92" t="s">
        <v>120</v>
      </c>
    </row>
    <row r="22" spans="1:10">
      <c r="A22" s="73" t="s">
        <v>123</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123</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123</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123</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123</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123</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123</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123</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123</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123</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123</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123</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123</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123</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123</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123</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4.45"/>
  <cols>
    <col min="1" max="1" width="13.42578125" bestFit="1" customWidth="1"/>
    <col min="3" max="9" width="12.140625" style="38" bestFit="1" customWidth="1"/>
    <col min="10" max="10" width="10.5703125" style="38" bestFit="1" customWidth="1"/>
  </cols>
  <sheetData>
    <row r="1" spans="1:14">
      <c r="A1" s="100" t="s">
        <v>111</v>
      </c>
      <c r="B1" s="100"/>
      <c r="C1" s="100"/>
      <c r="D1" s="100"/>
      <c r="E1" s="100"/>
      <c r="F1" s="100"/>
      <c r="G1" s="100"/>
      <c r="H1" s="100"/>
      <c r="I1" s="100"/>
      <c r="J1" s="100"/>
    </row>
    <row r="2" spans="1:14" s="2" customFormat="1">
      <c r="A2" s="72" t="s">
        <v>112</v>
      </c>
      <c r="B2" s="72" t="s">
        <v>113</v>
      </c>
      <c r="C2" s="92" t="s">
        <v>114</v>
      </c>
      <c r="D2" s="92" t="s">
        <v>55</v>
      </c>
      <c r="E2" s="92" t="s">
        <v>115</v>
      </c>
      <c r="F2" s="92" t="s">
        <v>116</v>
      </c>
      <c r="G2" s="92" t="s">
        <v>117</v>
      </c>
      <c r="H2" s="92" t="s">
        <v>118</v>
      </c>
      <c r="I2" s="92" t="s">
        <v>119</v>
      </c>
      <c r="J2" s="92" t="s">
        <v>120</v>
      </c>
    </row>
    <row r="3" spans="1:14">
      <c r="A3" s="73" t="s">
        <v>62</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62</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121</v>
      </c>
      <c r="N4" t="s">
        <v>122</v>
      </c>
    </row>
    <row r="5" spans="1:14">
      <c r="A5" s="73" t="s">
        <v>62</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123</v>
      </c>
    </row>
    <row r="6" spans="1:14">
      <c r="A6" s="73" t="s">
        <v>62</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62</v>
      </c>
    </row>
    <row r="7" spans="1:14">
      <c r="A7" s="73" t="s">
        <v>62</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62</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62</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62</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62</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62</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62</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62</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62</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62</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62</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62</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100" t="s">
        <v>111</v>
      </c>
      <c r="B20" s="100"/>
      <c r="C20" s="100"/>
      <c r="D20" s="100"/>
      <c r="E20" s="100"/>
      <c r="F20" s="100"/>
      <c r="G20" s="100"/>
      <c r="H20" s="100"/>
      <c r="I20" s="100"/>
      <c r="J20" s="100"/>
    </row>
    <row r="21" spans="1:10" s="2" customFormat="1">
      <c r="A21" s="72" t="s">
        <v>112</v>
      </c>
      <c r="B21" s="72" t="s">
        <v>113</v>
      </c>
      <c r="C21" s="92" t="s">
        <v>114</v>
      </c>
      <c r="D21" s="92" t="s">
        <v>55</v>
      </c>
      <c r="E21" s="92" t="s">
        <v>115</v>
      </c>
      <c r="F21" s="92" t="s">
        <v>116</v>
      </c>
      <c r="G21" s="92" t="s">
        <v>117</v>
      </c>
      <c r="H21" s="92" t="s">
        <v>118</v>
      </c>
      <c r="I21" s="92" t="s">
        <v>119</v>
      </c>
      <c r="J21" s="92" t="s">
        <v>120</v>
      </c>
    </row>
    <row r="22" spans="1:10">
      <c r="A22" s="73" t="s">
        <v>123</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123</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123</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123</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123</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123</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123</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123</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123</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123</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123</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123</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123</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123</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123</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123</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4.4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F83B68-CFCD-42C2-833A-28D2F04F9E28}"/>
</file>

<file path=customXml/itemProps2.xml><?xml version="1.0" encoding="utf-8"?>
<ds:datastoreItem xmlns:ds="http://schemas.openxmlformats.org/officeDocument/2006/customXml" ds:itemID="{4443AE53-D095-4A59-84FC-C5B381FC2308}"/>
</file>

<file path=customXml/itemProps3.xml><?xml version="1.0" encoding="utf-8"?>
<ds:datastoreItem xmlns:ds="http://schemas.openxmlformats.org/officeDocument/2006/customXml" ds:itemID="{DE95C316-3F92-45D5-8B64-BB73225734A5}"/>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2018-10-30T19:32:22Z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