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9_IH10/"/>
    </mc:Choice>
  </mc:AlternateContent>
  <xr:revisionPtr revIDLastSave="12" documentId="8_{BBD0BE08-3ACA-4642-B384-AB951B224154}" xr6:coauthVersionLast="40" xr6:coauthVersionMax="40" xr10:uidLastSave="{491FDC33-4923-4CAD-A93E-F7FD9817F3DB}"/>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5" i="19"/>
  <c r="G5"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H4" i="7"/>
  <c r="G4" i="5"/>
  <c r="G5" i="5"/>
  <c r="G6" i="5"/>
  <c r="G7" i="5"/>
  <c r="G8" i="5"/>
  <c r="G9" i="5"/>
  <c r="G10" i="5"/>
  <c r="G11" i="5"/>
  <c r="G12" i="5"/>
  <c r="G13" i="5"/>
  <c r="G14" i="5"/>
  <c r="B18" i="7"/>
  <c r="B17" i="7"/>
  <c r="B16" i="7"/>
  <c r="E17" i="7"/>
  <c r="G5" i="7"/>
  <c r="H5"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22" i="19"/>
  <c r="N22" i="19"/>
  <c r="I26" i="19"/>
  <c r="I27" i="19"/>
  <c r="I12" i="19"/>
  <c r="I21" i="19"/>
  <c r="I5" i="19"/>
  <c r="I6" i="19"/>
  <c r="I10" i="19"/>
  <c r="I11" i="19"/>
  <c r="I24" i="19"/>
  <c r="I7" i="19"/>
  <c r="I17" i="19"/>
  <c r="I36" i="19"/>
  <c r="I33" i="19"/>
  <c r="I28" i="19"/>
  <c r="I15" i="19"/>
  <c r="I35" i="19"/>
  <c r="I34" i="19"/>
  <c r="I23" i="19"/>
  <c r="I13" i="19"/>
  <c r="I31" i="19"/>
  <c r="I4" i="19"/>
  <c r="J4" i="19"/>
  <c r="K4" i="19"/>
  <c r="I14" i="19"/>
  <c r="I30" i="19"/>
  <c r="I18" i="19"/>
  <c r="I19" i="19"/>
  <c r="I9" i="19"/>
  <c r="I29" i="19"/>
  <c r="J25" i="19"/>
  <c r="N25" i="19"/>
  <c r="I16" i="19"/>
  <c r="I20" i="19"/>
  <c r="O22" i="19"/>
  <c r="P22" i="19"/>
  <c r="Q22" i="19"/>
  <c r="O25" i="19"/>
  <c r="P25" i="19"/>
  <c r="Q25" i="19"/>
  <c r="O32" i="19"/>
  <c r="P32" i="19"/>
  <c r="Q32" i="19"/>
  <c r="K22" i="19"/>
  <c r="L22" i="19"/>
  <c r="M22" i="19"/>
  <c r="T22" i="19"/>
  <c r="U22" i="19"/>
  <c r="K25" i="19"/>
  <c r="L25" i="19"/>
  <c r="M25" i="19"/>
  <c r="T25" i="19"/>
  <c r="U25" i="19"/>
  <c r="J32" i="19"/>
  <c r="N27" i="19"/>
  <c r="J27" i="19"/>
  <c r="N21" i="19"/>
  <c r="J21" i="19"/>
  <c r="J17" i="19"/>
  <c r="N17" i="19"/>
  <c r="J23" i="19"/>
  <c r="N23" i="19"/>
  <c r="N34" i="19"/>
  <c r="J34" i="19"/>
  <c r="N26" i="19"/>
  <c r="J26" i="19"/>
  <c r="N18" i="19"/>
  <c r="J18" i="19"/>
  <c r="J11" i="19"/>
  <c r="N11" i="19"/>
  <c r="O11" i="19"/>
  <c r="N15" i="19"/>
  <c r="J15" i="19"/>
  <c r="J31" i="19"/>
  <c r="N31" i="19"/>
  <c r="J29" i="19"/>
  <c r="N29" i="19"/>
  <c r="J12" i="19"/>
  <c r="N12" i="19"/>
  <c r="N24" i="19"/>
  <c r="J24" i="19"/>
  <c r="J30" i="19"/>
  <c r="N30" i="19"/>
  <c r="J16" i="19"/>
  <c r="N16" i="19"/>
  <c r="J14" i="19"/>
  <c r="N14" i="19"/>
  <c r="N28" i="19"/>
  <c r="J28" i="19"/>
  <c r="J36" i="19"/>
  <c r="N36" i="19"/>
  <c r="J13" i="19"/>
  <c r="N13" i="19"/>
  <c r="N19" i="19"/>
  <c r="J19" i="19"/>
  <c r="N35" i="19"/>
  <c r="J35" i="19"/>
  <c r="J20" i="19"/>
  <c r="N20" i="19"/>
  <c r="N4" i="19"/>
  <c r="N33" i="19"/>
  <c r="J33"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4" i="19"/>
  <c r="P4"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18" i="19"/>
  <c r="L18" i="19"/>
  <c r="M18" i="19"/>
  <c r="T18" i="19"/>
  <c r="U18" i="19"/>
  <c r="K31" i="19"/>
  <c r="L31" i="19"/>
  <c r="M31" i="19"/>
  <c r="T31" i="19"/>
  <c r="U31" i="19"/>
  <c r="K32" i="19"/>
  <c r="L32" i="19"/>
  <c r="M32" i="19"/>
  <c r="T32" i="19"/>
  <c r="U32" i="19"/>
  <c r="K35" i="19"/>
  <c r="L35" i="19"/>
  <c r="M35" i="19"/>
  <c r="T35" i="19"/>
  <c r="U35" i="19"/>
  <c r="K27" i="19"/>
  <c r="L27" i="19"/>
  <c r="M27" i="19"/>
  <c r="T27" i="19"/>
  <c r="U27" i="19"/>
  <c r="K36" i="19"/>
  <c r="L36" i="19"/>
  <c r="M36" i="19"/>
  <c r="T36" i="19"/>
  <c r="U36" i="19"/>
  <c r="K16" i="19"/>
  <c r="L16" i="19"/>
  <c r="M16" i="19"/>
  <c r="T16" i="19"/>
  <c r="U16" i="19"/>
  <c r="K12" i="19"/>
  <c r="L12" i="19"/>
  <c r="M12" i="19"/>
  <c r="T12" i="19"/>
  <c r="U12" i="19"/>
  <c r="K11" i="19"/>
  <c r="L11" i="19"/>
  <c r="M11" i="19"/>
  <c r="T11" i="19"/>
  <c r="U11" i="19"/>
  <c r="K24" i="19"/>
  <c r="L24" i="19"/>
  <c r="M24" i="19"/>
  <c r="T24" i="19"/>
  <c r="U24" i="19"/>
  <c r="K17" i="19"/>
  <c r="L17" i="19"/>
  <c r="M17" i="19"/>
  <c r="T17" i="19"/>
  <c r="U17" i="19"/>
  <c r="K15" i="19"/>
  <c r="L15" i="19"/>
  <c r="M15" i="19"/>
  <c r="T15" i="19"/>
  <c r="U15" i="19"/>
  <c r="K34" i="19"/>
  <c r="L34" i="19"/>
  <c r="M34" i="19"/>
  <c r="T34" i="19"/>
  <c r="U34" i="19"/>
  <c r="K33" i="19"/>
  <c r="L33" i="19"/>
  <c r="M33" i="19"/>
  <c r="T33" i="19"/>
  <c r="U33" i="19"/>
  <c r="K19" i="19"/>
  <c r="L19" i="19"/>
  <c r="M19" i="19"/>
  <c r="T19" i="19"/>
  <c r="U19" i="19"/>
  <c r="P11" i="19"/>
  <c r="Q11" i="19"/>
  <c r="L4" i="19"/>
  <c r="G6" i="19"/>
  <c r="J5" i="19"/>
  <c r="N5" i="19"/>
  <c r="Q4" i="19"/>
  <c r="T4" i="19"/>
  <c r="H11" i="19"/>
  <c r="O5" i="19"/>
  <c r="U4" i="19"/>
  <c r="K5" i="19"/>
  <c r="T5" i="19"/>
  <c r="U5" i="19"/>
  <c r="G7" i="19"/>
  <c r="J6" i="19"/>
  <c r="N6" i="19"/>
  <c r="O6" i="19"/>
  <c r="P6" i="19"/>
  <c r="Q6" i="19"/>
  <c r="M4" i="19"/>
  <c r="L5" i="19"/>
  <c r="N7" i="19"/>
  <c r="O7" i="19"/>
  <c r="P7" i="19"/>
  <c r="Q7" i="19"/>
  <c r="J7" i="19"/>
  <c r="G8" i="19"/>
  <c r="P5" i="19"/>
  <c r="T6" i="19"/>
  <c r="U6" i="19"/>
  <c r="K6" i="19"/>
  <c r="L6" i="19"/>
  <c r="M6" i="19"/>
  <c r="G9" i="19"/>
  <c r="N8" i="19"/>
  <c r="J8" i="19"/>
  <c r="T7" i="19"/>
  <c r="K7" i="19"/>
  <c r="L7" i="19"/>
  <c r="M7" i="19"/>
  <c r="Q5" i="19"/>
  <c r="M5" i="19"/>
  <c r="T8" i="19"/>
  <c r="U8" i="19"/>
  <c r="K8" i="19"/>
  <c r="L8" i="19"/>
  <c r="M8" i="19"/>
  <c r="O8" i="19"/>
  <c r="U7" i="19"/>
  <c r="N9" i="19"/>
  <c r="O9" i="19"/>
  <c r="P9" i="19"/>
  <c r="Q9" i="19"/>
  <c r="G10" i="19"/>
  <c r="J9" i="19"/>
  <c r="K9" i="19"/>
  <c r="L9" i="19"/>
  <c r="T9" i="19"/>
  <c r="J10" i="19"/>
  <c r="N10" i="19"/>
  <c r="P8" i="19"/>
  <c r="O10" i="19"/>
  <c r="N37" i="19"/>
  <c r="T10" i="19"/>
  <c r="U10" i="19"/>
  <c r="K10" i="19"/>
  <c r="J37" i="19"/>
  <c r="U9" i="19"/>
  <c r="U37" i="19"/>
  <c r="T37" i="19"/>
  <c r="M9" i="19"/>
  <c r="Q8" i="19"/>
  <c r="L10" i="19"/>
  <c r="K37" i="19"/>
  <c r="B37" i="11"/>
  <c r="P10" i="19"/>
  <c r="O37" i="19"/>
  <c r="B38" i="11"/>
  <c r="Q10" i="19"/>
  <c r="Q37" i="19"/>
  <c r="B31" i="11"/>
  <c r="P37" i="19"/>
  <c r="M10" i="19"/>
  <c r="M37" i="19"/>
  <c r="B30" i="11"/>
  <c r="B34" i="11"/>
  <c r="L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<sst xmlns="http://schemas.openxmlformats.org/spreadsheetml/2006/main" count="263" uniqueCount="131">
  <si>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</si>
  <si>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</si>
  <si>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</si>
  <si>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</si>
  <si>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</si>
  <si>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</si>
  <si>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</si>
  <si>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</si>
  <si>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</si>
  <si>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</si>
  <si>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</si>
  <si>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</si>
  <si>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</si>
  <si>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</si>
  <si>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</si>
  <si>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</si>
  <si>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</si>
  <si>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</si>
  <si>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</si>
  <si>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</si>
  <si>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</si>
  <si>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</si>
  <si>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</si>
  <si>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</si>
  <si>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</si>
  <si>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</si>
  <si>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</si>
  <si>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</si>
  <si>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</si>
  <si>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</si>
  <si>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</si>
  <si>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</si>
  <si>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</si>
  <si>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</si>
  <si>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</si>
  <si>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</si>
  <si>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</si>
  <si>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</si>
  <si>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</si>
  <si>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</si>
  <si>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</si>
  <si>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</si>
  <si>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</si>
  <si>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</si>
  <si>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</si>
  <si>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</si>
  <si>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</si>
  <si>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IH 10/Oak Island Rd Overpass Reversal</t>
  </si>
  <si>
    <t>Data entered by the sponsors</t>
  </si>
  <si>
    <t>Application ID Number:</t>
  </si>
  <si>
    <t>Data populated/calculated based on inputs</t>
  </si>
  <si>
    <t>Sponsor ID Number (CSJ, etc.):</t>
  </si>
  <si>
    <t>N/A</t>
  </si>
  <si>
    <t xml:space="preserve">HGAC regional travel demand model data provided by HGAC </t>
  </si>
  <si>
    <t>Project County</t>
  </si>
  <si>
    <t>Chambers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</si>
  <si>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</si>
  <si>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</si>
  <si>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</si>
  <si>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</si>
  <si>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</si>
  <si>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</si>
  <si>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</si>
  <si>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</si>
  <si>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</si>
  <si>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</si>
  <si>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</si>
  <si>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</si>
  <si>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</si>
  <si>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</si>
  <si>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</si>
  <si>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</si>
  <si>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</si>
  <si>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</si>
  <si>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</si>
  <si>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</si>
  <si>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</si>
  <si>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</si>
  <si>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</si>
  <si>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</si>
  <si>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</si>
  <si>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</si>
  <si>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</si>
  <si>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</si>
  <si>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</si>
  <si>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</si>
  <si>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</si>
  <si>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</si>
  <si>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</si>
  <si>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</si>
  <si>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</si>
  <si>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</si>
  <si>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</si>
  <si>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</si>
  <si>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</si>
  <si>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</si>
  <si>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</si>
  <si>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</si>
  <si>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</si>
  <si>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</si>
  <si>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</si>
  <si>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</si>
  <si>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</si>
  <si>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</si>
  <si>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</si>
  <si>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</si>
  <si>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</si>
  <si>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</si>
  <si>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</si>
  <si>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</si>
  <si>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</si>
  <si>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</si>
  <si>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</si>
  <si>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</si>
  <si>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</si>
  <si>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Fort Bend</t>
  </si>
  <si>
    <t>Galveston</t>
  </si>
  <si>
    <t>Harris</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</si>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</sst>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8" t="s">
        <v>11</v>
      </c>
      <c r="E6" s="99"/>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8" t="s">
        <v>11</v>
      </c>
      <c r="E6" s="99"/>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8" t="s">
        <v>37</v>
      </c>
      <c r="E8" s="99"/>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7" sqref="B7"/>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
      <c r="A3" s="79" t="s">
        <v>46</v>
      </c>
      <c r="B3" s="80"/>
      <c r="C3" s="80"/>
    </row>
    <row r="5" spans="1:5" ht="30" customHeight="1">
      <c r="A5" s="81" t="s">
        <v>0</v>
      </c>
    </row>
    <row r="6" spans="1:5" ht="43.15">
      <c r="A6" s="5" t="s">
        <v>6</v>
      </c>
      <c r="B6" s="97" t="s">
        <v>47</v>
      </c>
      <c r="D6" s="5"/>
      <c r="E6" s="49" t="s">
        <v>48</v>
      </c>
    </row>
    <row r="7" spans="1:5">
      <c r="A7" s="5" t="s">
        <v>49</v>
      </c>
      <c r="B7" s="5">
        <v>247</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2025</v>
      </c>
    </row>
    <row r="14" spans="1:5">
      <c r="A14" s="5" t="s">
        <v>59</v>
      </c>
      <c r="B14" s="5" t="s">
        <v>60</v>
      </c>
    </row>
    <row r="15" spans="1:5">
      <c r="A15" s="85" t="s">
        <v>61</v>
      </c>
      <c r="B15" s="8" t="s">
        <v>62</v>
      </c>
    </row>
    <row r="16" spans="1:5">
      <c r="A16" s="85" t="s">
        <v>63</v>
      </c>
      <c r="B16" s="8">
        <v>1</v>
      </c>
    </row>
    <row r="17" spans="1:2">
      <c r="A17" s="86" t="s">
        <v>64</v>
      </c>
      <c r="B17" s="8">
        <v>75</v>
      </c>
    </row>
    <row r="18" spans="1:2">
      <c r="A18" s="86" t="s">
        <v>65</v>
      </c>
      <c r="B18" s="8">
        <v>70</v>
      </c>
    </row>
    <row r="19" spans="1:2">
      <c r="A19" s="76" t="s">
        <v>66</v>
      </c>
      <c r="B19" s="77">
        <f>VLOOKUP(B14,'Service Life'!C6:D8,2,FALSE)</f>
        <v>20</v>
      </c>
    </row>
    <row r="21" spans="1:2">
      <c r="A21" s="81" t="s">
        <v>67</v>
      </c>
    </row>
    <row r="22" spans="1:2" ht="20.25" customHeight="1">
      <c r="A22" s="86" t="s">
        <v>68</v>
      </c>
      <c r="B22" s="95">
        <v>77496</v>
      </c>
    </row>
    <row r="23" spans="1:2" ht="28.9">
      <c r="A23" s="94" t="s">
        <v>69</v>
      </c>
      <c r="B23" s="96">
        <v>36766</v>
      </c>
    </row>
    <row r="24" spans="1:2" ht="28.9">
      <c r="A24" s="94" t="s">
        <v>70</v>
      </c>
      <c r="B24" s="96">
        <v>50545</v>
      </c>
    </row>
    <row r="27" spans="1:2" ht="18">
      <c r="A27" s="79" t="s">
        <v>71</v>
      </c>
      <c r="B27" s="80"/>
    </row>
    <row r="29" spans="1:2">
      <c r="A29" s="87" t="s">
        <v>72</v>
      </c>
    </row>
    <row r="30" spans="1:2">
      <c r="A30" s="84" t="s">
        <v>73</v>
      </c>
      <c r="B30" s="35">
        <f>'Benefit Calculations'!M37</f>
        <v>10975.967242222487</v>
      </c>
    </row>
    <row r="31" spans="1:2">
      <c r="A31" s="84" t="s">
        <v>74</v>
      </c>
      <c r="B31" s="35">
        <f>'Benefit Calculations'!Q37</f>
        <v>757.99255376078395</v>
      </c>
    </row>
    <row r="32" spans="1:2">
      <c r="B32" s="88"/>
    </row>
    <row r="33" spans="1:9">
      <c r="A33" s="87" t="s">
        <v>75</v>
      </c>
      <c r="B33" s="88"/>
    </row>
    <row r="34" spans="1:9">
      <c r="A34" s="84" t="s">
        <v>76</v>
      </c>
      <c r="B34" s="35">
        <f>$B$30+$B$31</f>
        <v>11733.95979598327</v>
      </c>
    </row>
    <row r="35" spans="1:9">
      <c r="I35" s="89"/>
    </row>
    <row r="36" spans="1:9">
      <c r="A36" s="87" t="s">
        <v>77</v>
      </c>
    </row>
    <row r="37" spans="1:9">
      <c r="A37" s="84" t="s">
        <v>78</v>
      </c>
      <c r="B37" s="91">
        <f>'Benefit Calculations'!K37</f>
        <v>4.2594453817253779</v>
      </c>
    </row>
    <row r="38" spans="1:9">
      <c r="A38" s="84" t="s">
        <v>79</v>
      </c>
      <c r="B38" s="91">
        <f>'Benefit Calculations'!O37</f>
        <v>1.1593230607506706</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0.10900399833920001</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2.2301599383400001E-2</v>
      </c>
      <c r="F4" s="54">
        <v>2018</v>
      </c>
      <c r="G4" s="63">
        <f>'Inputs &amp; Outputs'!B22</f>
        <v>77496</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9.1143198311299994E-2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1.74403004348E-2</v>
      </c>
      <c r="F5" s="54">
        <f t="shared" ref="F5:F36" si="2">F4+1</f>
        <v>2019</v>
      </c>
      <c r="G5" s="63">
        <f>G4+G4*H5</f>
        <v>69665.449448643718</v>
      </c>
      <c r="H5" s="62">
        <f>$C$9</f>
        <v>-0.10104457715696658</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62626.133566655481</v>
      </c>
      <c r="H6" s="62">
        <f t="shared" ref="H6:H11" si="7">$C$9</f>
        <v>-0.10104457715696658</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56298.102381437064</v>
      </c>
      <c r="H7" s="62">
        <f t="shared" si="7"/>
        <v>-0.10104457715696658</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50609.484431565143</v>
      </c>
      <c r="H8" s="62">
        <f t="shared" si="7"/>
        <v>-0.10104457715696658</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-0.10104457715696658</v>
      </c>
      <c r="F9" s="54">
        <f t="shared" si="2"/>
        <v>2023</v>
      </c>
      <c r="G9" s="63">
        <f t="shared" si="6"/>
        <v>45495.670477045562</v>
      </c>
      <c r="H9" s="62">
        <f t="shared" si="7"/>
        <v>-0.10104457715696658</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1.2813013078873947E-2</v>
      </c>
      <c r="F10" s="54">
        <f t="shared" si="2"/>
        <v>2024</v>
      </c>
      <c r="G10" s="63">
        <f t="shared" si="6"/>
        <v>40898.579691219806</v>
      </c>
      <c r="H10" s="62">
        <f t="shared" si="7"/>
        <v>-0.10104457715696658</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-1.5703624920498593E-2</v>
      </c>
      <c r="F11" s="54">
        <f t="shared" si="2"/>
        <v>2025</v>
      </c>
      <c r="G11" s="63">
        <f>'Inputs &amp; Outputs'!$B$23</f>
        <v>36766</v>
      </c>
      <c r="H11" s="62">
        <f t="shared" si="7"/>
        <v>-0.10104457715696658</v>
      </c>
      <c r="I11" s="54">
        <f>IF(AND(F11&gt;='Inputs &amp; Outputs'!B$13,F11&lt;'Inputs &amp; Outputs'!B$13+'Inputs &amp; Outputs'!B$19),1,0)</f>
        <v>1</v>
      </c>
      <c r="J11" s="55">
        <f>I11*'Inputs &amp; Outputs'!B$16*'Benefit Calculations'!G11*('Benefit Calculations'!C$4-'Benefit Calculations'!C$5)</f>
        <v>656.67017382577183</v>
      </c>
      <c r="K11" s="71">
        <f t="shared" si="3"/>
        <v>0.18820244315894091</v>
      </c>
      <c r="L11" s="56">
        <f>K11*'Assumed Values'!$C$8</f>
        <v>1413.0239432373285</v>
      </c>
      <c r="M11" s="57">
        <f t="shared" si="0"/>
        <v>879.96029592779337</v>
      </c>
      <c r="N11" s="55">
        <f>I11*'Inputs &amp; Outputs'!B$16*'Benefit Calculations'!G11*('Benefit Calculations'!D$4-'Benefit Calculations'!D$5)</f>
        <v>178.73051714422763</v>
      </c>
      <c r="O11" s="71">
        <f t="shared" si="4"/>
        <v>5.1224376154671139E-2</v>
      </c>
      <c r="P11" s="56">
        <f>ABS(O11*'Assumed Values'!$C$7)</f>
        <v>97.582436574648526</v>
      </c>
      <c r="Q11" s="57">
        <f t="shared" si="1"/>
        <v>60.769437189331853</v>
      </c>
      <c r="T11" s="68">
        <f t="shared" si="5"/>
        <v>0.17073424519470065</v>
      </c>
      <c r="U11" s="69">
        <f>T11*'Assumed Values'!$D$8</f>
        <v>0</v>
      </c>
    </row>
    <row r="12" spans="2:21">
      <c r="C12" s="38"/>
      <c r="F12" s="54">
        <f t="shared" si="2"/>
        <v>2026</v>
      </c>
      <c r="G12" s="63">
        <f t="shared" si="6"/>
        <v>37237.083238857878</v>
      </c>
      <c r="H12" s="62">
        <f>$C$10</f>
        <v>1.2813013078873947E-2</v>
      </c>
      <c r="I12" s="54">
        <f>IF(AND(F12&gt;='Inputs &amp; Outputs'!B$13,F12&lt;'Inputs &amp; Outputs'!B$13+'Inputs &amp; Outputs'!B$19),1,0)</f>
        <v>1</v>
      </c>
      <c r="J12" s="55">
        <f>I12*'Inputs &amp; Outputs'!B$16*'Benefit Calculations'!G12*('Benefit Calculations'!C$4-'Benefit Calculations'!C$5)</f>
        <v>665.08409735150781</v>
      </c>
      <c r="K12" s="71">
        <f t="shared" si="3"/>
        <v>0.19061388352461248</v>
      </c>
      <c r="L12" s="56">
        <f>K12*'Assumed Values'!$C$8</f>
        <v>1431.1290375027904</v>
      </c>
      <c r="M12" s="57">
        <f t="shared" si="0"/>
        <v>832.93012963402441</v>
      </c>
      <c r="N12" s="55">
        <f>I12*'Inputs &amp; Outputs'!B$16*'Benefit Calculations'!G12*('Benefit Calculations'!D$4-'Benefit Calculations'!D$5)</f>
        <v>181.02059359799051</v>
      </c>
      <c r="O12" s="71">
        <f t="shared" si="4"/>
        <v>5.1880714756298095E-2</v>
      </c>
      <c r="P12" s="56">
        <f>ABS(O12*'Assumed Values'!$C$7)</f>
        <v>98.832761610747866</v>
      </c>
      <c r="Q12" s="57">
        <f t="shared" si="1"/>
        <v>57.521567086761273</v>
      </c>
      <c r="T12" s="68">
        <f t="shared" si="5"/>
        <v>0.17292186531139203</v>
      </c>
      <c r="U12" s="69">
        <f>T12*'Assumed Values'!$D$8</f>
        <v>0</v>
      </c>
    </row>
    <row r="13" spans="2:21">
      <c r="C13" s="38"/>
      <c r="F13" s="54">
        <f t="shared" si="2"/>
        <v>2027</v>
      </c>
      <c r="G13" s="63">
        <f t="shared" si="6"/>
        <v>37714.202473416481</v>
      </c>
      <c r="H13" s="62">
        <f t="shared" ref="H13:H36" si="8">$C$10</f>
        <v>1.2813013078873947E-2</v>
      </c>
      <c r="I13" s="54">
        <f>IF(AND(F13&gt;='Inputs &amp; Outputs'!B$13,F13&lt;'Inputs &amp; Outputs'!B$13+'Inputs &amp; Outputs'!B$19),1,0)</f>
        <v>1</v>
      </c>
      <c r="J13" s="55">
        <f>I13*'Inputs &amp; Outputs'!B$16*'Benefit Calculations'!G13*('Benefit Calculations'!C$4-'Benefit Calculations'!C$5)</f>
        <v>673.60582858942382</v>
      </c>
      <c r="K13" s="71">
        <f t="shared" si="3"/>
        <v>0.19305622170722828</v>
      </c>
      <c r="L13" s="56">
        <f>K13*'Assumed Values'!$C$8</f>
        <v>1449.4661125778698</v>
      </c>
      <c r="M13" s="57">
        <f t="shared" si="0"/>
        <v>788.41352736337672</v>
      </c>
      <c r="N13" s="55">
        <f>I13*'Inputs &amp; Outputs'!B$16*'Benefit Calculations'!G13*('Benefit Calculations'!D$4-'Benefit Calculations'!D$5)</f>
        <v>183.34001283130709</v>
      </c>
      <c r="O13" s="71">
        <f t="shared" si="4"/>
        <v>5.2545463033011872E-2</v>
      </c>
      <c r="P13" s="56">
        <f>ABS(O13*'Assumed Values'!$C$7)</f>
        <v>100.09910707788761</v>
      </c>
      <c r="Q13" s="57">
        <f t="shared" si="1"/>
        <v>54.447281942206786</v>
      </c>
      <c r="T13" s="68">
        <f t="shared" si="5"/>
        <v>0.17513751543325021</v>
      </c>
      <c r="U13" s="69">
        <f>T13*'Assumed Values'!$D$8</f>
        <v>0</v>
      </c>
    </row>
    <row r="14" spans="2:21">
      <c r="C14" s="38"/>
      <c r="F14" s="54">
        <f t="shared" si="2"/>
        <v>2028</v>
      </c>
      <c r="G14" s="63">
        <f t="shared" si="6"/>
        <v>38197.435042967663</v>
      </c>
      <c r="H14" s="62">
        <f t="shared" si="8"/>
        <v>1.2813013078873947E-2</v>
      </c>
      <c r="I14" s="54">
        <f>IF(AND(F14&gt;='Inputs &amp; Outputs'!B$13,F14&lt;'Inputs &amp; Outputs'!B$13+'Inputs &amp; Outputs'!B$19),1,0)</f>
        <v>1</v>
      </c>
      <c r="J14" s="55">
        <f>I14*'Inputs &amp; Outputs'!B$16*'Benefit Calculations'!G14*('Benefit Calculations'!C$4-'Benefit Calculations'!C$5)</f>
        <v>682.23674888114567</v>
      </c>
      <c r="K14" s="71">
        <f t="shared" si="3"/>
        <v>0.19552985360092093</v>
      </c>
      <c r="L14" s="56">
        <f>K14*'Assumed Values'!$C$8</f>
        <v>1468.0381408357143</v>
      </c>
      <c r="M14" s="57">
        <f t="shared" si="0"/>
        <v>746.27614972060258</v>
      </c>
      <c r="N14" s="55">
        <f>I14*'Inputs &amp; Outputs'!B$16*'Benefit Calculations'!G14*('Benefit Calculations'!D$4-'Benefit Calculations'!D$5)</f>
        <v>185.68915081359552</v>
      </c>
      <c r="O14" s="71">
        <f t="shared" si="4"/>
        <v>5.3218728738089333E-2</v>
      </c>
      <c r="P14" s="56">
        <f>ABS(O14*'Assumed Values'!$C$7)</f>
        <v>101.38167824606018</v>
      </c>
      <c r="Q14" s="57">
        <f t="shared" si="1"/>
        <v>51.537304371814407</v>
      </c>
      <c r="T14" s="68">
        <f t="shared" si="5"/>
        <v>0.17738155470909786</v>
      </c>
      <c r="U14" s="69">
        <f>T14*'Assumed Values'!$D$8</f>
        <v>0</v>
      </c>
    </row>
    <row r="15" spans="2:21">
      <c r="C15" s="1"/>
      <c r="F15" s="54">
        <f t="shared" si="2"/>
        <v>2029</v>
      </c>
      <c r="G15" s="63">
        <f t="shared" si="6"/>
        <v>38686.859277752643</v>
      </c>
      <c r="H15" s="62">
        <f t="shared" si="8"/>
        <v>1.2813013078873947E-2</v>
      </c>
      <c r="I15" s="54">
        <f>IF(AND(F15&gt;='Inputs &amp; Outputs'!B$13,F15&lt;'Inputs &amp; Outputs'!B$13+'Inputs &amp; Outputs'!B$19),1,0)</f>
        <v>1</v>
      </c>
      <c r="J15" s="55">
        <f>I15*'Inputs &amp; Outputs'!B$16*'Benefit Calculations'!G15*('Benefit Calculations'!C$4-'Benefit Calculations'!C$5)</f>
        <v>690.97825726744827</v>
      </c>
      <c r="K15" s="71">
        <f t="shared" si="3"/>
        <v>0.19803518017241986</v>
      </c>
      <c r="L15" s="56">
        <f>K15*'Assumed Values'!$C$8</f>
        <v>1486.8481327345282</v>
      </c>
      <c r="M15" s="57">
        <f t="shared" si="0"/>
        <v>706.39083718450865</v>
      </c>
      <c r="N15" s="55">
        <f>I15*'Inputs &amp; Outputs'!B$16*'Benefit Calculations'!G15*('Benefit Calculations'!D$4-'Benefit Calculations'!D$5)</f>
        <v>188.06838833157511</v>
      </c>
      <c r="O15" s="71">
        <f t="shared" si="4"/>
        <v>5.3900621005451517E-2</v>
      </c>
      <c r="P15" s="56">
        <f>ABS(O15*'Assumed Values'!$C$7)</f>
        <v>102.68068301538514</v>
      </c>
      <c r="Q15" s="57">
        <f t="shared" si="1"/>
        <v>48.7828528287667</v>
      </c>
      <c r="T15" s="68">
        <f t="shared" si="5"/>
        <v>0.17965434688953655</v>
      </c>
      <c r="U15" s="69">
        <f>T15*'Assumed Values'!$D$8</f>
        <v>0</v>
      </c>
    </row>
    <row r="16" spans="2:21">
      <c r="C16" s="1"/>
      <c r="F16" s="54">
        <f t="shared" si="2"/>
        <v>2030</v>
      </c>
      <c r="G16" s="63">
        <f t="shared" si="6"/>
        <v>39182.554511659044</v>
      </c>
      <c r="H16" s="62">
        <f t="shared" si="8"/>
        <v>1.2813013078873947E-2</v>
      </c>
      <c r="I16" s="54">
        <f>IF(AND(F16&gt;='Inputs &amp; Outputs'!B$13,F16&lt;'Inputs &amp; Outputs'!B$13+'Inputs &amp; Outputs'!B$19),1,0)</f>
        <v>1</v>
      </c>
      <c r="J16" s="55">
        <f>I16*'Inputs &amp; Outputs'!B$16*'Benefit Calculations'!G16*('Benefit Calculations'!C$4-'Benefit Calculations'!C$5)</f>
        <v>699.8317707150336</v>
      </c>
      <c r="K16" s="71">
        <f t="shared" si="3"/>
        <v>0.20057260752604622</v>
      </c>
      <c r="L16" s="56">
        <f>K16*'Assumed Values'!$C$8</f>
        <v>1505.8991373055551</v>
      </c>
      <c r="M16" s="57">
        <f t="shared" si="0"/>
        <v>668.63722637397257</v>
      </c>
      <c r="N16" s="55">
        <f>I16*'Inputs &amp; Outputs'!B$16*'Benefit Calculations'!G16*('Benefit Calculations'!D$4-'Benefit Calculations'!D$5)</f>
        <v>190.47811105099032</v>
      </c>
      <c r="O16" s="71">
        <f t="shared" si="4"/>
        <v>5.4591250367353794E-2</v>
      </c>
      <c r="P16" s="56">
        <f>ABS(O16*'Assumed Values'!$C$7)</f>
        <v>103.99633194980898</v>
      </c>
      <c r="Q16" s="57">
        <f t="shared" si="1"/>
        <v>46.175615102884557</v>
      </c>
      <c r="T16" s="68">
        <f t="shared" si="5"/>
        <v>0.18195626038590873</v>
      </c>
      <c r="U16" s="69">
        <f>T16*'Assumed Values'!$D$8</f>
        <v>0</v>
      </c>
    </row>
    <row r="17" spans="3:21">
      <c r="C17" s="1"/>
      <c r="F17" s="54">
        <f t="shared" si="2"/>
        <v>2031</v>
      </c>
      <c r="G17" s="63">
        <f t="shared" si="6"/>
        <v>39684.601095080623</v>
      </c>
      <c r="H17" s="62">
        <f t="shared" si="8"/>
        <v>1.2813013078873947E-2</v>
      </c>
      <c r="I17" s="54">
        <f>IF(AND(F17&gt;='Inputs &amp; Outputs'!B$13,F17&lt;'Inputs &amp; Outputs'!B$13+'Inputs &amp; Outputs'!B$19),1,0)</f>
        <v>1</v>
      </c>
      <c r="J17" s="55">
        <f>I17*'Inputs &amp; Outputs'!B$16*'Benefit Calculations'!G17*('Benefit Calculations'!C$4-'Benefit Calculations'!C$5)</f>
        <v>708.79872434621677</v>
      </c>
      <c r="K17" s="71">
        <f t="shared" si="3"/>
        <v>0.20314254696954132</v>
      </c>
      <c r="L17" s="56">
        <f>K17*'Assumed Values'!$C$8</f>
        <v>1525.1942426473163</v>
      </c>
      <c r="M17" s="57">
        <f t="shared" si="0"/>
        <v>632.9013868229199</v>
      </c>
      <c r="N17" s="55">
        <f>I17*'Inputs &amp; Outputs'!B$16*'Benefit Calculations'!G17*('Benefit Calculations'!D$4-'Benefit Calculations'!D$5)</f>
        <v>192.91870957912587</v>
      </c>
      <c r="O17" s="71">
        <f t="shared" si="4"/>
        <v>5.5290728772302782E-2</v>
      </c>
      <c r="P17" s="56">
        <f>ABS(O17*'Assumed Values'!$C$7)</f>
        <v>105.32883831123679</v>
      </c>
      <c r="Q17" s="57">
        <f t="shared" si="1"/>
        <v>43.707723236563425</v>
      </c>
      <c r="T17" s="68">
        <f t="shared" si="5"/>
        <v>0.18428766833001636</v>
      </c>
      <c r="U17" s="69">
        <f>T17*'Assumed Values'!$D$8</f>
        <v>0</v>
      </c>
    </row>
    <row r="18" spans="3:21">
      <c r="F18" s="54">
        <f t="shared" si="2"/>
        <v>2032</v>
      </c>
      <c r="G18" s="63">
        <f t="shared" si="6"/>
        <v>40193.080407941787</v>
      </c>
      <c r="H18" s="62">
        <f t="shared" si="8"/>
        <v>1.2813013078873947E-2</v>
      </c>
      <c r="I18" s="54">
        <f>IF(AND(F18&gt;='Inputs &amp; Outputs'!B$13,F18&lt;'Inputs &amp; Outputs'!B$13+'Inputs &amp; Outputs'!B$19),1,0)</f>
        <v>1</v>
      </c>
      <c r="J18" s="55">
        <f>I18*'Inputs &amp; Outputs'!B$16*'Benefit Calculations'!G18*('Benefit Calculations'!C$4-'Benefit Calculations'!C$5)</f>
        <v>717.88057167155409</v>
      </c>
      <c r="K18" s="71">
        <f t="shared" si="3"/>
        <v>0.20574541508073782</v>
      </c>
      <c r="L18" s="56">
        <f>K18*'Assumed Values'!$C$8</f>
        <v>1544.7365764261795</v>
      </c>
      <c r="M18" s="57">
        <f t="shared" si="0"/>
        <v>599.07547716814895</v>
      </c>
      <c r="N18" s="55">
        <f>I18*'Inputs &amp; Outputs'!B$16*'Benefit Calculations'!G18*('Benefit Calculations'!D$4-'Benefit Calculations'!D$5)</f>
        <v>195.39057952812269</v>
      </c>
      <c r="O18" s="71">
        <f t="shared" si="4"/>
        <v>5.599916960320276E-2</v>
      </c>
      <c r="P18" s="56">
        <f>ABS(O18*'Assumed Values'!$C$7)</f>
        <v>106.67841809410126</v>
      </c>
      <c r="Q18" s="57">
        <f t="shared" si="1"/>
        <v>41.371729781347021</v>
      </c>
      <c r="T18" s="68">
        <f t="shared" si="5"/>
        <v>0.18664894863460404</v>
      </c>
      <c r="U18" s="69">
        <f>T18*'Assumed Values'!$D$8</f>
        <v>0</v>
      </c>
    </row>
    <row r="19" spans="3:21">
      <c r="F19" s="54">
        <f t="shared" si="2"/>
        <v>2033</v>
      </c>
      <c r="G19" s="63">
        <f t="shared" si="6"/>
        <v>40708.074872888974</v>
      </c>
      <c r="H19" s="62">
        <f t="shared" si="8"/>
        <v>1.2813013078873947E-2</v>
      </c>
      <c r="I19" s="54">
        <f>IF(AND(F19&gt;='Inputs &amp; Outputs'!B$13,F19&lt;'Inputs &amp; Outputs'!B$13+'Inputs &amp; Outputs'!B$19),1,0)</f>
        <v>1</v>
      </c>
      <c r="J19" s="55">
        <f>I19*'Inputs &amp; Outputs'!B$16*'Benefit Calculations'!G19*('Benefit Calculations'!C$4-'Benefit Calculations'!C$5)</f>
        <v>727.07878482545118</v>
      </c>
      <c r="K19" s="71">
        <f t="shared" si="3"/>
        <v>0.20838163377508565</v>
      </c>
      <c r="L19" s="56">
        <f>K19*'Assumed Values'!$C$8</f>
        <v>1564.5293063833431</v>
      </c>
      <c r="M19" s="57">
        <f t="shared" si="0"/>
        <v>567.05741971246448</v>
      </c>
      <c r="N19" s="55">
        <f>I19*'Inputs &amp; Outputs'!B$16*'Benefit Calculations'!G19*('Benefit Calculations'!D$4-'Benefit Calculations'!D$5)</f>
        <v>197.89412157910527</v>
      </c>
      <c r="O19" s="71">
        <f t="shared" si="4"/>
        <v>5.671668769573468E-2</v>
      </c>
      <c r="P19" s="56">
        <f>ABS(O19*'Assumed Values'!$C$7)</f>
        <v>108.04529006037457</v>
      </c>
      <c r="Q19" s="57">
        <f t="shared" si="1"/>
        <v>39.16058532348697</v>
      </c>
      <c r="T19" s="68">
        <f t="shared" si="5"/>
        <v>0.18904048405461729</v>
      </c>
      <c r="U19" s="69">
        <f>T19*'Assumed Values'!$D$8</f>
        <v>0</v>
      </c>
    </row>
    <row r="20" spans="3:21">
      <c r="F20" s="54">
        <f t="shared" si="2"/>
        <v>2034</v>
      </c>
      <c r="G20" s="63">
        <f t="shared" si="6"/>
        <v>41229.667968651083</v>
      </c>
      <c r="H20" s="62">
        <f t="shared" si="8"/>
        <v>1.2813013078873947E-2</v>
      </c>
      <c r="I20" s="54">
        <f>IF(AND(F20&gt;='Inputs &amp; Outputs'!B$13,F20&lt;'Inputs &amp; Outputs'!B$13+'Inputs &amp; Outputs'!B$19),1,0)</f>
        <v>1</v>
      </c>
      <c r="J20" s="55">
        <f>I20*'Inputs &amp; Outputs'!B$16*'Benefit Calculations'!G20*('Benefit Calculations'!C$4-'Benefit Calculations'!C$5)</f>
        <v>736.39485480479152</v>
      </c>
      <c r="K20" s="71">
        <f t="shared" si="3"/>
        <v>0.21105163037404298</v>
      </c>
      <c r="L20" s="56">
        <f>K20*'Assumed Values'!$C$8</f>
        <v>1584.5756408483146</v>
      </c>
      <c r="M20" s="57">
        <f t="shared" si="0"/>
        <v>536.75059238104018</v>
      </c>
      <c r="N20" s="55">
        <f>I20*'Inputs &amp; Outputs'!B$16*'Benefit Calculations'!G20*('Benefit Calculations'!D$4-'Benefit Calculations'!D$5)</f>
        <v>200.42974154713065</v>
      </c>
      <c r="O20" s="71">
        <f t="shared" si="4"/>
        <v>5.7443399356970549E-2</v>
      </c>
      <c r="P20" s="56">
        <f>ABS(O20*'Assumed Values'!$C$7)</f>
        <v>109.4296757750289</v>
      </c>
      <c r="Q20" s="57">
        <f t="shared" si="1"/>
        <v>37.067617210666526</v>
      </c>
      <c r="T20" s="68">
        <f t="shared" si="5"/>
        <v>0.1914626622492458</v>
      </c>
      <c r="U20" s="69">
        <f>T20*'Assumed Values'!$D$8</f>
        <v>0</v>
      </c>
    </row>
    <row r="21" spans="3:21">
      <c r="F21" s="54">
        <f t="shared" si="2"/>
        <v>2035</v>
      </c>
      <c r="G21" s="63">
        <f t="shared" si="6"/>
        <v>41757.944243571037</v>
      </c>
      <c r="H21" s="62">
        <f t="shared" si="8"/>
        <v>1.2813013078873947E-2</v>
      </c>
      <c r="I21" s="54">
        <f>IF(AND(F21&gt;='Inputs &amp; Outputs'!B$13,F21&lt;'Inputs &amp; Outputs'!B$13+'Inputs &amp; Outputs'!B$19),1,0)</f>
        <v>1</v>
      </c>
      <c r="J21" s="55">
        <f>I21*'Inputs &amp; Outputs'!B$16*'Benefit Calculations'!G21*('Benefit Calculations'!C$4-'Benefit Calculations'!C$5)</f>
        <v>745.83029171062071</v>
      </c>
      <c r="K21" s="71">
        <f t="shared" si="3"/>
        <v>0.21375583767434322</v>
      </c>
      <c r="L21" s="56">
        <f>K21*'Assumed Values'!$C$8</f>
        <v>1604.8788292589688</v>
      </c>
      <c r="M21" s="57">
        <f t="shared" si="0"/>
        <v>508.06353714141278</v>
      </c>
      <c r="N21" s="55">
        <f>I21*'Inputs &amp; Outputs'!B$16*'Benefit Calculations'!G21*('Benefit Calculations'!D$4-'Benefit Calculations'!D$5)</f>
        <v>202.99785044696932</v>
      </c>
      <c r="O21" s="71">
        <f t="shared" si="4"/>
        <v>5.8179422384226381E-2</v>
      </c>
      <c r="P21" s="56">
        <f>ABS(O21*'Assumed Values'!$C$7)</f>
        <v>110.83179964195125</v>
      </c>
      <c r="Q21" s="57">
        <f t="shared" si="1"/>
        <v>35.086509415691097</v>
      </c>
      <c r="T21" s="68">
        <f t="shared" si="5"/>
        <v>0.19391587584476139</v>
      </c>
      <c r="U21" s="69">
        <f>T21*'Assumed Values'!$D$8</f>
        <v>0</v>
      </c>
    </row>
    <row r="22" spans="3:21">
      <c r="F22" s="54">
        <f t="shared" si="2"/>
        <v>2036</v>
      </c>
      <c r="G22" s="63">
        <f t="shared" si="6"/>
        <v>42292.989329310803</v>
      </c>
      <c r="H22" s="62">
        <f t="shared" si="8"/>
        <v>1.2813013078873947E-2</v>
      </c>
      <c r="I22" s="54">
        <f>IF(AND(F22&gt;='Inputs &amp; Outputs'!B$13,F22&lt;'Inputs &amp; Outputs'!B$13+'Inputs &amp; Outputs'!B$19),1,0)</f>
        <v>1</v>
      </c>
      <c r="J22" s="55">
        <f>I22*'Inputs &amp; Outputs'!B$16*'Benefit Calculations'!G22*('Benefit Calculations'!C$4-'Benefit Calculations'!C$5)</f>
        <v>755.38662499292934</v>
      </c>
      <c r="K22" s="71">
        <f t="shared" si="3"/>
        <v>0.21649469401815027</v>
      </c>
      <c r="L22" s="56">
        <f>K22*'Assumed Values'!$C$8</f>
        <v>1625.4421626882722</v>
      </c>
      <c r="M22" s="57">
        <f t="shared" si="0"/>
        <v>480.90968400720067</v>
      </c>
      <c r="N22" s="55">
        <f>I22*'Inputs &amp; Outputs'!B$16*'Benefit Calculations'!G22*('Benefit Calculations'!D$4-'Benefit Calculations'!D$5)</f>
        <v>205.59886455972966</v>
      </c>
      <c r="O22" s="71">
        <f t="shared" si="4"/>
        <v>5.8924876084156814E-2</v>
      </c>
      <c r="P22" s="56">
        <f>ABS(O22*'Assumed Values'!$C$7)</f>
        <v>112.25188894031874</v>
      </c>
      <c r="Q22" s="57">
        <f t="shared" si="1"/>
        <v>33.211283476379805</v>
      </c>
      <c r="T22" s="68">
        <f t="shared" si="5"/>
        <v>0.19640052249816162</v>
      </c>
      <c r="U22" s="69">
        <f>T22*'Assumed Values'!$D$8</f>
        <v>0</v>
      </c>
    </row>
    <row r="23" spans="3:21">
      <c r="F23" s="54">
        <f t="shared" si="2"/>
        <v>2037</v>
      </c>
      <c r="G23" s="63">
        <f t="shared" si="6"/>
        <v>42834.889954731938</v>
      </c>
      <c r="H23" s="62">
        <f t="shared" si="8"/>
        <v>1.2813013078873947E-2</v>
      </c>
      <c r="I23" s="54">
        <f>IF(AND(F23&gt;='Inputs &amp; Outputs'!B$13,F23&lt;'Inputs &amp; Outputs'!B$13+'Inputs &amp; Outputs'!B$19),1,0)</f>
        <v>1</v>
      </c>
      <c r="J23" s="55">
        <f>I23*'Inputs &amp; Outputs'!B$16*'Benefit Calculations'!G23*('Benefit Calculations'!C$4-'Benefit Calculations'!C$5)</f>
        <v>765.06540369857009</v>
      </c>
      <c r="K23" s="71">
        <f t="shared" si="3"/>
        <v>0.21926864336411159</v>
      </c>
      <c r="L23" s="56">
        <f>K23*'Assumed Values'!$C$8</f>
        <v>1646.2689743777498</v>
      </c>
      <c r="M23" s="57">
        <f t="shared" si="0"/>
        <v>455.20708979265601</v>
      </c>
      <c r="N23" s="55">
        <f>I23*'Inputs &amp; Outputs'!B$16*'Benefit Calculations'!G23*('Benefit Calculations'!D$4-'Benefit Calculations'!D$5)</f>
        <v>208.23320550033509</v>
      </c>
      <c r="O23" s="71">
        <f t="shared" si="4"/>
        <v>5.9679881292094131E-2</v>
      </c>
      <c r="P23" s="56">
        <f>ABS(O23*'Assumed Values'!$C$7)</f>
        <v>113.69017386143932</v>
      </c>
      <c r="Q23" s="57">
        <f t="shared" si="1"/>
        <v>31.436280454139101</v>
      </c>
      <c r="T23" s="68">
        <f t="shared" si="5"/>
        <v>0.19891700496162823</v>
      </c>
      <c r="U23" s="69">
        <f>T23*'Assumed Values'!$D$8</f>
        <v>0</v>
      </c>
    </row>
    <row r="24" spans="3:21">
      <c r="F24" s="54">
        <f t="shared" si="2"/>
        <v>2038</v>
      </c>
      <c r="G24" s="63">
        <f t="shared" si="6"/>
        <v>43383.733959954043</v>
      </c>
      <c r="H24" s="62">
        <f t="shared" si="8"/>
        <v>1.2813013078873947E-2</v>
      </c>
      <c r="I24" s="54">
        <f>IF(AND(F24&gt;='Inputs &amp; Outputs'!B$13,F24&lt;'Inputs &amp; Outputs'!B$13+'Inputs &amp; Outputs'!B$19),1,0)</f>
        <v>1</v>
      </c>
      <c r="J24" s="55">
        <f>I24*'Inputs &amp; Outputs'!B$16*'Benefit Calculations'!G24*('Benefit Calculations'!C$4-'Benefit Calculations'!C$5)</f>
        <v>774.8681967223539</v>
      </c>
      <c r="K24" s="71">
        <f t="shared" si="3"/>
        <v>0.22207813535932291</v>
      </c>
      <c r="L24" s="56">
        <f>K24*'Assumed Values'!$C$8</f>
        <v>1667.3626402777963</v>
      </c>
      <c r="M24" s="57">
        <f t="shared" si="0"/>
        <v>430.87819082968741</v>
      </c>
      <c r="N24" s="55">
        <f>I24*'Inputs &amp; Outputs'!B$16*'Benefit Calculations'!G24*('Benefit Calculations'!D$4-'Benefit Calculations'!D$5)</f>
        <v>210.90130028586674</v>
      </c>
      <c r="O24" s="71">
        <f t="shared" si="4"/>
        <v>6.0444560391635378E-2</v>
      </c>
      <c r="P24" s="56">
        <f>ABS(O24*'Assumed Values'!$C$7)</f>
        <v>115.1468875460654</v>
      </c>
      <c r="Q24" s="57">
        <f t="shared" si="1"/>
        <v>29.756143856774898</v>
      </c>
      <c r="T24" s="68">
        <f t="shared" si="5"/>
        <v>0.20146573114781202</v>
      </c>
      <c r="U24" s="69">
        <f>T24*'Assumed Values'!$D$8</f>
        <v>0</v>
      </c>
    </row>
    <row r="25" spans="3:21">
      <c r="F25" s="54">
        <f t="shared" si="2"/>
        <v>2039</v>
      </c>
      <c r="G25" s="63">
        <f t="shared" si="6"/>
        <v>43939.610310593322</v>
      </c>
      <c r="H25" s="62">
        <f t="shared" si="8"/>
        <v>1.2813013078873947E-2</v>
      </c>
      <c r="I25" s="54">
        <f>IF(AND(F25&gt;='Inputs &amp; Outputs'!B$13,F25&lt;'Inputs &amp; Outputs'!B$13+'Inputs &amp; Outputs'!B$19),1,0)</f>
        <v>1</v>
      </c>
      <c r="J25" s="55">
        <f>I25*'Inputs &amp; Outputs'!B$16*'Benefit Calculations'!G25*('Benefit Calculations'!C$4-'Benefit Calculations'!C$5)</f>
        <v>784.7965930613608</v>
      </c>
      <c r="K25" s="71">
        <f t="shared" si="3"/>
        <v>0.22492362541221383</v>
      </c>
      <c r="L25" s="56">
        <f>K25*'Assumed Values'!$C$8</f>
        <v>1688.7265795949015</v>
      </c>
      <c r="M25" s="57">
        <f t="shared" si="0"/>
        <v>407.84956890111187</v>
      </c>
      <c r="N25" s="55">
        <f>I25*'Inputs &amp; Outputs'!B$16*'Benefit Calculations'!G25*('Benefit Calculations'!D$4-'Benefit Calculations'!D$5)</f>
        <v>213.60358140478107</v>
      </c>
      <c r="O25" s="71">
        <f t="shared" si="4"/>
        <v>6.1219037334480191E-2</v>
      </c>
      <c r="P25" s="56">
        <f>ABS(O25*'Assumed Values'!$C$7)</f>
        <v>116.62226612218477</v>
      </c>
      <c r="Q25" s="57">
        <f t="shared" si="1"/>
        <v>28.165803474008044</v>
      </c>
      <c r="T25" s="68">
        <f t="shared" si="5"/>
        <v>0.20404711419595378</v>
      </c>
      <c r="U25" s="69">
        <f>T25*'Assumed Values'!$D$8</f>
        <v>0</v>
      </c>
    </row>
    <row r="26" spans="3:21">
      <c r="F26" s="54">
        <f t="shared" si="2"/>
        <v>2040</v>
      </c>
      <c r="G26" s="63">
        <f t="shared" si="6"/>
        <v>44502.609112183578</v>
      </c>
      <c r="H26" s="62">
        <f t="shared" si="8"/>
        <v>1.2813013078873947E-2</v>
      </c>
      <c r="I26" s="54">
        <f>IF(AND(F26&gt;='Inputs &amp; Outputs'!B$13,F26&lt;'Inputs &amp; Outputs'!B$13+'Inputs &amp; Outputs'!B$19),1,0)</f>
        <v>1</v>
      </c>
      <c r="J26" s="55">
        <f>I26*'Inputs &amp; Outputs'!B$16*'Benefit Calculations'!G26*('Benefit Calculations'!C$4-'Benefit Calculations'!C$5)</f>
        <v>794.85220207251177</v>
      </c>
      <c r="K26" s="71">
        <f t="shared" si="3"/>
        <v>0.22780557476636829</v>
      </c>
      <c r="L26" s="56">
        <f>K26*'Assumed Values'!$C$8</f>
        <v>1710.3642553458931</v>
      </c>
      <c r="M26" s="57">
        <f t="shared" si="0"/>
        <v>386.05172968378963</v>
      </c>
      <c r="N26" s="55">
        <f>I26*'Inputs &amp; Outputs'!B$16*'Benefit Calculations'!G26*('Benefit Calculations'!D$4-'Benefit Calculations'!D$5)</f>
        <v>216.34048688701483</v>
      </c>
      <c r="O26" s="71">
        <f t="shared" si="4"/>
        <v>6.200343766052295E-2</v>
      </c>
      <c r="P26" s="56">
        <f>ABS(O26*'Assumed Values'!$C$7)</f>
        <v>118.11654874329622</v>
      </c>
      <c r="Q26" s="57">
        <f t="shared" si="1"/>
        <v>26.660460076913552</v>
      </c>
      <c r="T26" s="68">
        <f t="shared" si="5"/>
        <v>0.20666157253885306</v>
      </c>
      <c r="U26" s="69">
        <f>T26*'Assumed Values'!$D$8</f>
        <v>0</v>
      </c>
    </row>
    <row r="27" spans="3:21">
      <c r="F27" s="54">
        <f t="shared" si="2"/>
        <v>2041</v>
      </c>
      <c r="G27" s="63">
        <f t="shared" si="6"/>
        <v>45072.821624782002</v>
      </c>
      <c r="H27" s="62">
        <f t="shared" si="8"/>
        <v>1.2813013078873947E-2</v>
      </c>
      <c r="I27" s="54">
        <f>IF(AND(F27&gt;='Inputs &amp; Outputs'!B$13,F27&lt;'Inputs &amp; Outputs'!B$13+'Inputs &amp; Outputs'!B$19),1,0)</f>
        <v>1</v>
      </c>
      <c r="J27" s="55">
        <f>I27*'Inputs &amp; Outputs'!B$16*'Benefit Calculations'!G27*('Benefit Calculations'!C$4-'Benefit Calculations'!C$5)</f>
        <v>805.03665373343858</v>
      </c>
      <c r="K27" s="71">
        <f t="shared" si="3"/>
        <v>0.23072445057529017</v>
      </c>
      <c r="L27" s="56">
        <f>K27*'Assumed Values'!$C$8</f>
        <v>1732.2791749192786</v>
      </c>
      <c r="M27" s="57">
        <f t="shared" si="0"/>
        <v>365.41889303303736</v>
      </c>
      <c r="N27" s="55">
        <f>I27*'Inputs &amp; Outputs'!B$16*'Benefit Calculations'!G27*('Benefit Calculations'!D$4-'Benefit Calculations'!D$5)</f>
        <v>219.11246037498813</v>
      </c>
      <c r="O27" s="71">
        <f t="shared" si="4"/>
        <v>6.279788851820238E-2</v>
      </c>
      <c r="P27" s="56">
        <f>ABS(O27*'Assumed Values'!$C$7)</f>
        <v>119.62997762717553</v>
      </c>
      <c r="Q27" s="57">
        <f t="shared" si="1"/>
        <v>25.235570935110132</v>
      </c>
      <c r="T27" s="68">
        <f t="shared" si="5"/>
        <v>0.20930952997069405</v>
      </c>
      <c r="U27" s="69">
        <f>T27*'Assumed Values'!$D$8</f>
        <v>0</v>
      </c>
    </row>
    <row r="28" spans="3:21">
      <c r="F28" s="54">
        <f t="shared" si="2"/>
        <v>2042</v>
      </c>
      <c r="G28" s="63">
        <f t="shared" si="6"/>
        <v>45650.340277762087</v>
      </c>
      <c r="H28" s="62">
        <f t="shared" si="8"/>
        <v>1.2813013078873947E-2</v>
      </c>
      <c r="I28" s="54">
        <f>IF(AND(F28&gt;='Inputs &amp; Outputs'!B$13,F28&lt;'Inputs &amp; Outputs'!B$13+'Inputs &amp; Outputs'!B$19),1,0)</f>
        <v>1</v>
      </c>
      <c r="J28" s="55">
        <f>I28*'Inputs &amp; Outputs'!B$16*'Benefit Calculations'!G28*('Benefit Calculations'!C$4-'Benefit Calculations'!C$5)</f>
        <v>815.35159890669809</v>
      </c>
      <c r="K28" s="71">
        <f t="shared" si="3"/>
        <v>0.23368072597812736</v>
      </c>
      <c r="L28" s="56">
        <f>K28*'Assumed Values'!$C$8</f>
        <v>1754.4748906437803</v>
      </c>
      <c r="M28" s="57">
        <f t="shared" si="0"/>
        <v>345.88879447545543</v>
      </c>
      <c r="N28" s="55">
        <f>I28*'Inputs &amp; Outputs'!B$16*'Benefit Calculations'!G28*('Benefit Calculations'!D$4-'Benefit Calculations'!D$5)</f>
        <v>221.91995119551709</v>
      </c>
      <c r="O28" s="71">
        <f t="shared" si="4"/>
        <v>6.360251868511177E-2</v>
      </c>
      <c r="P28" s="56">
        <f>ABS(O28*'Assumed Values'!$C$7)</f>
        <v>121.16279809513792</v>
      </c>
      <c r="Q28" s="57">
        <f t="shared" si="1"/>
        <v>23.886836107994903</v>
      </c>
      <c r="T28" s="68">
        <f t="shared" si="5"/>
        <v>0.21199141571574148</v>
      </c>
      <c r="U28" s="69">
        <f>T28*'Assumed Values'!$D$8</f>
        <v>0</v>
      </c>
    </row>
    <row r="29" spans="3:21">
      <c r="F29" s="54">
        <f t="shared" si="2"/>
        <v>2043</v>
      </c>
      <c r="G29" s="63">
        <f t="shared" si="6"/>
        <v>46235.258684796099</v>
      </c>
      <c r="H29" s="62">
        <f t="shared" si="8"/>
        <v>1.2813013078873947E-2</v>
      </c>
      <c r="I29" s="54">
        <f>IF(AND(F29&gt;='Inputs &amp; Outputs'!B$13,F29&lt;'Inputs &amp; Outputs'!B$13+'Inputs &amp; Outputs'!B$19),1,0)</f>
        <v>1</v>
      </c>
      <c r="J29" s="55">
        <f>I29*'Inputs &amp; Outputs'!B$16*'Benefit Calculations'!G29*('Benefit Calculations'!C$4-'Benefit Calculations'!C$5)</f>
        <v>825.79870960737048</v>
      </c>
      <c r="K29" s="71">
        <f t="shared" si="3"/>
        <v>0.2366748801763659</v>
      </c>
      <c r="L29" s="56">
        <f>K29*'Assumed Values'!$C$8</f>
        <v>1776.9550003641552</v>
      </c>
      <c r="M29" s="57">
        <f t="shared" si="0"/>
        <v>327.40249731112652</v>
      </c>
      <c r="N29" s="55">
        <f>I29*'Inputs &amp; Outputs'!B$16*'Benefit Calculations'!G29*('Benefit Calculations'!D$4-'Benefit Calculations'!D$5)</f>
        <v>224.76341443264832</v>
      </c>
      <c r="O29" s="71">
        <f t="shared" si="4"/>
        <v>6.4417458588873433E-2</v>
      </c>
      <c r="P29" s="56">
        <f>ABS(O29*'Assumed Values'!$C$7)</f>
        <v>122.71525861180389</v>
      </c>
      <c r="Q29" s="57">
        <f t="shared" si="1"/>
        <v>22.610185468653793</v>
      </c>
      <c r="T29" s="68">
        <f t="shared" si="5"/>
        <v>0.21470766449791631</v>
      </c>
      <c r="U29" s="69">
        <f>T29*'Assumed Values'!$D$8</f>
        <v>0</v>
      </c>
    </row>
    <row r="30" spans="3:21">
      <c r="F30" s="54">
        <f t="shared" si="2"/>
        <v>2044</v>
      </c>
      <c r="G30" s="63">
        <f t="shared" si="6"/>
        <v>46827.671659029511</v>
      </c>
      <c r="H30" s="62">
        <f t="shared" si="8"/>
        <v>1.2813013078873947E-2</v>
      </c>
      <c r="I30" s="54">
        <f>IF(AND(F30&gt;='Inputs &amp; Outputs'!B$13,F30&lt;'Inputs &amp; Outputs'!B$13+'Inputs &amp; Outputs'!B$19),1,0)</f>
        <v>1</v>
      </c>
      <c r="J30" s="55">
        <f>I30*'Inputs &amp; Outputs'!B$16*'Benefit Calculations'!G30*('Benefit Calculations'!C$4-'Benefit Calculations'!C$5)</f>
        <v>836.37967927408693</v>
      </c>
      <c r="K30" s="71">
        <f t="shared" si="3"/>
        <v>0.23970739851150658</v>
      </c>
      <c r="L30" s="56">
        <f>K30*'Assumed Values'!$C$8</f>
        <v>1799.7231480243913</v>
      </c>
      <c r="M30" s="57">
        <f t="shared" si="0"/>
        <v>309.90421475815884</v>
      </c>
      <c r="N30" s="55">
        <f>I30*'Inputs &amp; Outputs'!B$16*'Benefit Calculations'!G30*('Benefit Calculations'!D$4-'Benefit Calculations'!D$5)</f>
        <v>227.64331100142621</v>
      </c>
      <c r="O30" s="71">
        <f t="shared" si="4"/>
        <v>6.5242840328280496E-2</v>
      </c>
      <c r="P30" s="56">
        <f>ABS(O30*'Assumed Values'!$C$7)</f>
        <v>124.28761082537434</v>
      </c>
      <c r="Q30" s="57">
        <f t="shared" si="1"/>
        <v>21.401766421289182</v>
      </c>
      <c r="T30" s="68">
        <f t="shared" si="5"/>
        <v>0.21745871661126262</v>
      </c>
      <c r="U30" s="69">
        <f>T30*'Assumed Values'!$D$8</f>
        <v>0</v>
      </c>
    </row>
    <row r="31" spans="3:21">
      <c r="F31" s="54">
        <f t="shared" si="2"/>
        <v>2045</v>
      </c>
      <c r="G31" s="63">
        <f>'Inputs &amp; Outputs'!$B$24</f>
        <v>50545</v>
      </c>
      <c r="H31" s="62">
        <f t="shared" si="8"/>
        <v>1.2813013078873947E-2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51192.633746071682</v>
      </c>
      <c r="H32" s="62">
        <f t="shared" si="8"/>
        <v>1.2813013078873947E-2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51848.565631802099</v>
      </c>
      <c r="H33" s="62">
        <f t="shared" si="8"/>
        <v>1.2813013078873947E-2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52512.901981363233</v>
      </c>
      <c r="H34" s="62">
        <f t="shared" si="8"/>
        <v>1.2813013078873947E-2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53185.750481260067</v>
      </c>
      <c r="H35" s="62">
        <f t="shared" si="8"/>
        <v>1.2813013078873947E-2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53867.220197786177</v>
      </c>
      <c r="H36" s="62">
        <f t="shared" si="8"/>
        <v>1.2813013078873947E-2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14861.925766058288</v>
      </c>
      <c r="K37" s="55">
        <f t="shared" ref="K37:Q37" si="9">SUM(K4:K36)</f>
        <v>4.2594453817253779</v>
      </c>
      <c r="L37" s="58">
        <f t="shared" si="9"/>
        <v>31979.915925994126</v>
      </c>
      <c r="M37" s="59">
        <f t="shared" si="9"/>
        <v>10975.967242222487</v>
      </c>
      <c r="N37" s="55">
        <f t="shared" si="9"/>
        <v>4045.074352092447</v>
      </c>
      <c r="O37" s="55">
        <f t="shared" si="9"/>
        <v>1.1593230607506706</v>
      </c>
      <c r="P37" s="55">
        <f t="shared" si="9"/>
        <v>2208.5104307300271</v>
      </c>
      <c r="Q37" s="59">
        <f t="shared" si="9"/>
        <v>757.99255376078395</v>
      </c>
      <c r="T37" s="68">
        <f>SUM(T4:T36)</f>
        <v>3.8641006991751543</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100" t="s">
        <v>111</v>
      </c>
      <c r="B1" s="100"/>
      <c r="C1" s="100"/>
      <c r="D1" s="100"/>
      <c r="E1" s="100"/>
      <c r="F1" s="100"/>
      <c r="G1" s="100"/>
      <c r="H1" s="100"/>
      <c r="I1" s="100"/>
      <c r="J1" s="100"/>
    </row>
    <row r="2" spans="1:14">
      <c r="A2" s="72" t="s">
        <v>112</v>
      </c>
      <c r="B2" s="72" t="s">
        <v>113</v>
      </c>
      <c r="C2" s="92" t="s">
        <v>114</v>
      </c>
      <c r="D2" s="92" t="s">
        <v>55</v>
      </c>
      <c r="E2" s="92" t="s">
        <v>115</v>
      </c>
      <c r="F2" s="92" t="s">
        <v>116</v>
      </c>
      <c r="G2" s="92" t="s">
        <v>117</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100" t="s">
        <v>111</v>
      </c>
      <c r="B20" s="100"/>
      <c r="C20" s="100"/>
      <c r="D20" s="100"/>
      <c r="E20" s="100"/>
      <c r="F20" s="100"/>
      <c r="G20" s="100"/>
      <c r="H20" s="100"/>
      <c r="I20" s="100"/>
      <c r="J20" s="100"/>
    </row>
    <row r="21" spans="1:10">
      <c r="A21" s="72" t="s">
        <v>112</v>
      </c>
      <c r="B21" s="72" t="s">
        <v>113</v>
      </c>
      <c r="C21" s="92" t="s">
        <v>114</v>
      </c>
      <c r="D21" s="92" t="s">
        <v>55</v>
      </c>
      <c r="E21" s="92" t="s">
        <v>115</v>
      </c>
      <c r="F21" s="92" t="s">
        <v>116</v>
      </c>
      <c r="G21" s="92" t="s">
        <v>117</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100" t="s">
        <v>111</v>
      </c>
      <c r="B1" s="100"/>
      <c r="C1" s="100"/>
      <c r="D1" s="100"/>
      <c r="E1" s="100"/>
      <c r="F1" s="100"/>
      <c r="G1" s="100"/>
      <c r="H1" s="100"/>
      <c r="I1" s="100"/>
      <c r="J1" s="100"/>
    </row>
    <row r="2" spans="1:14" s="2" customFormat="1">
      <c r="A2" s="72" t="s">
        <v>112</v>
      </c>
      <c r="B2" s="72" t="s">
        <v>113</v>
      </c>
      <c r="C2" s="92" t="s">
        <v>114</v>
      </c>
      <c r="D2" s="92" t="s">
        <v>55</v>
      </c>
      <c r="E2" s="92" t="s">
        <v>115</v>
      </c>
      <c r="F2" s="92" t="s">
        <v>116</v>
      </c>
      <c r="G2" s="92" t="s">
        <v>117</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100" t="s">
        <v>111</v>
      </c>
      <c r="B20" s="100"/>
      <c r="C20" s="100"/>
      <c r="D20" s="100"/>
      <c r="E20" s="100"/>
      <c r="F20" s="100"/>
      <c r="G20" s="100"/>
      <c r="H20" s="100"/>
      <c r="I20" s="100"/>
      <c r="J20" s="100"/>
    </row>
    <row r="21" spans="1:10" s="2" customFormat="1">
      <c r="A21" s="72" t="s">
        <v>112</v>
      </c>
      <c r="B21" s="72" t="s">
        <v>113</v>
      </c>
      <c r="C21" s="92" t="s">
        <v>114</v>
      </c>
      <c r="D21" s="92" t="s">
        <v>55</v>
      </c>
      <c r="E21" s="92" t="s">
        <v>115</v>
      </c>
      <c r="F21" s="92" t="s">
        <v>116</v>
      </c>
      <c r="G21" s="92" t="s">
        <v>117</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CE2B7-38A1-48D7-8CA2-122C52F39E90}"/>
</file>

<file path=customXml/itemProps2.xml><?xml version="1.0" encoding="utf-8"?>
<ds:datastoreItem xmlns:ds="http://schemas.openxmlformats.org/officeDocument/2006/customXml" ds:itemID="{4C0943EB-6E5C-4767-A526-87885C8F0F9F}"/>
</file>

<file path=customXml/itemProps3.xml><?xml version="1.0" encoding="utf-8"?>
<ds:datastoreItem xmlns:ds="http://schemas.openxmlformats.org/officeDocument/2006/customXml" ds:itemID="{97A72AB2-520C-4C8C-96A2-88988C76D881}"/>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