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1_IH10/"/>
    </mc:Choice>
  </mc:AlternateContent>
  <xr:revisionPtr revIDLastSave="16" documentId="8_{FC759A26-9AAB-41FE-BEC1-95E4C5EBF597}" xr6:coauthVersionLast="40" xr6:coauthVersionMax="40" xr10:uidLastSave="{6AFFC115-C8B2-4F11-B7ED-6E507CFD7423}"/>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4" i="19"/>
  <c r="C5" i="19"/>
  <c r="J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G13" i="19"/>
  <c r="G14" i="19"/>
  <c r="G15" i="19"/>
  <c r="G16" i="19"/>
  <c r="G17" i="19"/>
  <c r="G18" i="19"/>
  <c r="G19" i="19"/>
  <c r="G20" i="19"/>
  <c r="G21" i="19"/>
  <c r="G22" i="19"/>
  <c r="G23" i="19"/>
  <c r="G24" i="19"/>
  <c r="G25" i="19"/>
  <c r="G26" i="19"/>
  <c r="G27" i="19"/>
  <c r="G28" i="19"/>
  <c r="G29" i="19"/>
  <c r="G30" i="19"/>
  <c r="G33" i="19"/>
  <c r="G34" i="19"/>
  <c r="G35" i="19"/>
  <c r="G36" i="19"/>
  <c r="C12" i="2"/>
  <c r="D5"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O4" i="19"/>
  <c r="P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P11" i="19"/>
  <c r="Q11" i="19"/>
  <c r="T4" i="19"/>
  <c r="K4" i="19"/>
  <c r="Q4" i="19"/>
  <c r="H11" i="19"/>
  <c r="L4" i="19"/>
  <c r="U4" i="19"/>
  <c r="H5" i="19"/>
  <c r="G5" i="19"/>
  <c r="H7" i="19"/>
  <c r="H10" i="19"/>
  <c r="H8" i="19"/>
  <c r="H9" i="19"/>
  <c r="N5" i="19"/>
  <c r="G6" i="19"/>
  <c r="J5" i="19"/>
  <c r="M4" i="19"/>
  <c r="T5" i="19"/>
  <c r="K5" i="19"/>
  <c r="G7" i="19"/>
  <c r="J6" i="19"/>
  <c r="N6" i="19"/>
  <c r="O6" i="19"/>
  <c r="P6" i="19"/>
  <c r="Q6" i="19"/>
  <c r="O5" i="19"/>
  <c r="N7" i="19"/>
  <c r="O7" i="19"/>
  <c r="P7" i="19"/>
  <c r="Q7" i="19"/>
  <c r="G8" i="19"/>
  <c r="J7" i="19"/>
  <c r="L5" i="19"/>
  <c r="P5" i="19"/>
  <c r="U5" i="19"/>
  <c r="K6" i="19"/>
  <c r="L6" i="19"/>
  <c r="M6" i="19"/>
  <c r="T6" i="19"/>
  <c r="U6" i="19"/>
  <c r="M5" i="19"/>
  <c r="K7" i="19"/>
  <c r="T7" i="19"/>
  <c r="Q5" i="19"/>
  <c r="J8" i="19"/>
  <c r="G9" i="19"/>
  <c r="N8" i="19"/>
  <c r="K8" i="19"/>
  <c r="L8" i="19"/>
  <c r="M8" i="19"/>
  <c r="T8" i="19"/>
  <c r="U8" i="19"/>
  <c r="L7" i="19"/>
  <c r="G10" i="19"/>
  <c r="J9" i="19"/>
  <c r="N9" i="19"/>
  <c r="O9" i="19"/>
  <c r="P9" i="19"/>
  <c r="Q9" i="19"/>
  <c r="U7" i="19"/>
  <c r="O8" i="19"/>
  <c r="N10" i="19"/>
  <c r="O10" i="19"/>
  <c r="P10" i="19"/>
  <c r="Q10" i="19"/>
  <c r="J10" i="19"/>
  <c r="N37" i="19"/>
  <c r="P8" i="19"/>
  <c r="O37" i="19"/>
  <c r="B38" i="11"/>
  <c r="K9" i="19"/>
  <c r="L9" i="19"/>
  <c r="M9" i="19"/>
  <c r="T9" i="19"/>
  <c r="M7" i="19"/>
  <c r="Q8" i="19"/>
  <c r="Q37" i="19"/>
  <c r="B31" i="11"/>
  <c r="P37" i="19"/>
  <c r="K10" i="19"/>
  <c r="T10" i="19"/>
  <c r="U10" i="19"/>
  <c r="J37" i="19"/>
  <c r="U9" i="19"/>
  <c r="U37" i="19"/>
  <c r="L10" i="19"/>
  <c r="K37" i="19"/>
  <c r="B37" i="11"/>
  <c r="T37" i="19"/>
  <c r="M10" i="19"/>
  <c r="M37" i="19"/>
  <c r="B30" i="11"/>
  <c r="B34" i="11"/>
  <c r="L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<sst xmlns="http://schemas.openxmlformats.org/spreadsheetml/2006/main" count="263" uniqueCount="131">
  <si>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</si>
  <si>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</si>
  <si>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</si>
  <si>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</si>
  <si>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</si>
  <si>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</si>
  <si>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</si>
  <si>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</si>
  <si>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</si>
  <si>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</si>
  <si>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</si>
  <si>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</si>
  <si>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</si>
  <si>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</si>
  <si>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</si>
  <si>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</si>
  <si>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</si>
  <si>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</si>
  <si>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</si>
  <si>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</si>
  <si>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</si>
  <si>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</si>
  <si>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</si>
  <si>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</si>
  <si>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</si>
  <si>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</si>
  <si>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</si>
  <si>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</si>
  <si>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</si>
  <si>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</si>
  <si>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</si>
  <si>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</si>
  <si>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</si>
  <si>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</si>
  <si>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</si>
  <si>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</si>
  <si>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</si>
  <si>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</si>
  <si>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</si>
  <si>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</si>
  <si>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</si>
  <si>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</si>
  <si>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</si>
  <si>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</si>
  <si>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</si>
  <si>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</si>
  <si>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</si>
  <si>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10/Jenkins Rd Overpass Reversal</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</si>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</sst>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ht="28.9">
      <c r="A6" s="5" t="s">
        <v>6</v>
      </c>
      <c r="B6" s="97" t="s">
        <v>47</v>
      </c>
      <c r="D6" s="5"/>
      <c r="E6" s="49" t="s">
        <v>48</v>
      </c>
    </row>
    <row r="7" spans="1:5">
      <c r="A7" s="5" t="s">
        <v>49</v>
      </c>
      <c r="B7" s="5">
        <v>249</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v>
      </c>
    </row>
    <row r="17" spans="1:2">
      <c r="A17" s="86" t="s">
        <v>64</v>
      </c>
      <c r="B17" s="8">
        <v>75</v>
      </c>
    </row>
    <row r="18" spans="1:2">
      <c r="A18" s="86" t="s">
        <v>65</v>
      </c>
      <c r="B18" s="8">
        <v>71</v>
      </c>
    </row>
    <row r="19" spans="1:2">
      <c r="A19" s="76" t="s">
        <v>66</v>
      </c>
      <c r="B19" s="77">
        <f>VLOOKUP(B14,'Service Life'!C6:D8,2,FALSE)</f>
        <v>20</v>
      </c>
    </row>
    <row r="21" spans="1:2">
      <c r="A21" s="81" t="s">
        <v>67</v>
      </c>
    </row>
    <row r="22" spans="1:2" ht="20.25" customHeight="1">
      <c r="A22" s="86" t="s">
        <v>68</v>
      </c>
      <c r="B22" s="95">
        <v>76840</v>
      </c>
    </row>
    <row r="23" spans="1:2" ht="28.9">
      <c r="A23" s="94" t="s">
        <v>69</v>
      </c>
      <c r="B23" s="96">
        <v>90745</v>
      </c>
    </row>
    <row r="24" spans="1:2" ht="28.9">
      <c r="A24" s="94" t="s">
        <v>70</v>
      </c>
      <c r="B24" s="96">
        <v>119774</v>
      </c>
    </row>
    <row r="27" spans="1:2" ht="18">
      <c r="A27" s="79" t="s">
        <v>71</v>
      </c>
      <c r="B27" s="80"/>
    </row>
    <row r="29" spans="1:2">
      <c r="A29" s="87" t="s">
        <v>72</v>
      </c>
    </row>
    <row r="30" spans="1:2">
      <c r="A30" s="84" t="s">
        <v>73</v>
      </c>
      <c r="B30" s="35">
        <f>'Benefit Calculations'!M37</f>
        <v>26753.545009380035</v>
      </c>
    </row>
    <row r="31" spans="1:2">
      <c r="A31" s="84" t="s">
        <v>74</v>
      </c>
      <c r="B31" s="35">
        <f>'Benefit Calculations'!Q37</f>
        <v>1847.5809426439048</v>
      </c>
    </row>
    <row r="32" spans="1:2">
      <c r="B32" s="88"/>
    </row>
    <row r="33" spans="1:9">
      <c r="A33" s="87" t="s">
        <v>75</v>
      </c>
      <c r="B33" s="88"/>
    </row>
    <row r="34" spans="1:9">
      <c r="A34" s="84" t="s">
        <v>76</v>
      </c>
      <c r="B34" s="35">
        <f>$B$30+$B$31</f>
        <v>28601.12595202394</v>
      </c>
    </row>
    <row r="35" spans="1:9">
      <c r="I35" s="89"/>
    </row>
    <row r="36" spans="1:9">
      <c r="A36" s="87" t="s">
        <v>77</v>
      </c>
    </row>
    <row r="37" spans="1:9">
      <c r="A37" s="84" t="s">
        <v>78</v>
      </c>
      <c r="B37" s="91">
        <f>'Benefit Calculations'!K37</f>
        <v>10.344899755117282</v>
      </c>
    </row>
    <row r="38" spans="1:9">
      <c r="A38" s="84" t="s">
        <v>79</v>
      </c>
      <c r="B38" s="91">
        <f>'Benefit Calculations'!O37</f>
        <v>2.815643768720749</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76840</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9.1143198311299994E-2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1.74403004348E-2</v>
      </c>
      <c r="F5" s="54">
        <f t="shared" ref="F5:F36" si="2">F4+1</f>
        <v>2019</v>
      </c>
      <c r="G5" s="63">
        <f>G4+G4*H5</f>
        <v>78687.671089051888</v>
      </c>
      <c r="H5" s="62">
        <f>$C$9</f>
        <v>2.4045693506661747E-2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80579.770710812241</v>
      </c>
      <c r="H6" s="62">
        <f t="shared" ref="H6:H11" si="7">$C$9</f>
        <v>2.4045693506661747E-2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82517.367180161513</v>
      </c>
      <c r="H7" s="62">
        <f t="shared" si="7"/>
        <v>2.4045693506661747E-2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84501.554500352344</v>
      </c>
      <c r="H8" s="62">
        <f t="shared" si="7"/>
        <v>2.4045693506661747E-2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2.4045693506661747E-2</v>
      </c>
      <c r="F9" s="54">
        <f t="shared" si="2"/>
        <v>2023</v>
      </c>
      <c r="G9" s="63">
        <f t="shared" si="6"/>
        <v>86533.452980704285</v>
      </c>
      <c r="H9" s="62">
        <f t="shared" si="7"/>
        <v>2.4045693506661747E-2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1.1163987694779554E-2</v>
      </c>
      <c r="F10" s="54">
        <f t="shared" si="2"/>
        <v>2024</v>
      </c>
      <c r="G10" s="63">
        <f t="shared" si="6"/>
        <v>88614.209869151426</v>
      </c>
      <c r="H10" s="62">
        <f t="shared" si="7"/>
        <v>2.4045693506661747E-2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1.6575929193214378E-2</v>
      </c>
      <c r="F11" s="54">
        <f t="shared" si="2"/>
        <v>2025</v>
      </c>
      <c r="G11" s="63">
        <f>'Inputs &amp; Outputs'!$B$23</f>
        <v>90745</v>
      </c>
      <c r="H11" s="62">
        <f t="shared" si="7"/>
        <v>2.4045693506661747E-2</v>
      </c>
      <c r="I11" s="54">
        <f>IF(AND(F11&gt;='Inputs &amp; Outputs'!B$13,F11&lt;'Inputs &amp; Outputs'!B$13+'Inputs &amp; Outputs'!B$19),1,0)</f>
        <v>1</v>
      </c>
      <c r="J11" s="55">
        <f>I11*'Inputs &amp; Outputs'!B$16*'Benefit Calculations'!G11*('Benefit Calculations'!C$4-'Benefit Calculations'!C$5)</f>
        <v>1620.7782985317865</v>
      </c>
      <c r="K11" s="71">
        <f t="shared" si="3"/>
        <v>0.46451696416412164</v>
      </c>
      <c r="L11" s="56">
        <f>K11*'Assumed Values'!$C$8</f>
        <v>3487.5933669442252</v>
      </c>
      <c r="M11" s="57">
        <f t="shared" si="0"/>
        <v>2171.8978690629283</v>
      </c>
      <c r="N11" s="55">
        <f>I11*'Inputs &amp; Outputs'!B$16*'Benefit Calculations'!G11*('Benefit Calculations'!D$4-'Benefit Calculations'!D$5)</f>
        <v>441.13857309070704</v>
      </c>
      <c r="O11" s="71">
        <f t="shared" si="4"/>
        <v>0.12643083321970386</v>
      </c>
      <c r="P11" s="56">
        <f>ABS(O11*'Assumed Values'!$C$7)</f>
        <v>240.85073728353586</v>
      </c>
      <c r="Q11" s="57">
        <f t="shared" si="1"/>
        <v>149.98973447603544</v>
      </c>
      <c r="T11" s="68">
        <f t="shared" si="5"/>
        <v>0.4214023576182645</v>
      </c>
      <c r="U11" s="69">
        <f>T11*'Assumed Values'!$D$8</f>
        <v>0</v>
      </c>
    </row>
    <row r="12" spans="2:21">
      <c r="C12" s="38"/>
      <c r="F12" s="54">
        <f t="shared" si="2"/>
        <v>2026</v>
      </c>
      <c r="G12" s="63">
        <f t="shared" si="6"/>
        <v>91758.076063362765</v>
      </c>
      <c r="H12" s="62">
        <f>$C$10</f>
        <v>1.1163987694779554E-2</v>
      </c>
      <c r="I12" s="54">
        <f>IF(AND(F12&gt;='Inputs &amp; Outputs'!B$13,F12&lt;'Inputs &amp; Outputs'!B$13+'Inputs &amp; Outputs'!B$19),1,0)</f>
        <v>1</v>
      </c>
      <c r="J12" s="55">
        <f>I12*'Inputs &amp; Outputs'!B$16*'Benefit Calculations'!G12*('Benefit Calculations'!C$4-'Benefit Calculations'!C$5)</f>
        <v>1638.8726475125611</v>
      </c>
      <c r="K12" s="71">
        <f t="shared" si="3"/>
        <v>0.46970282583606621</v>
      </c>
      <c r="L12" s="56">
        <f>K12*'Assumed Values'!$C$8</f>
        <v>3526.5288163771852</v>
      </c>
      <c r="M12" s="57">
        <f t="shared" si="0"/>
        <v>2052.4718786424905</v>
      </c>
      <c r="N12" s="55">
        <f>I12*'Inputs &amp; Outputs'!B$16*'Benefit Calculations'!G12*('Benefit Calculations'!D$4-'Benefit Calculations'!D$5)</f>
        <v>446.0634386923843</v>
      </c>
      <c r="O12" s="71">
        <f t="shared" si="4"/>
        <v>0.12784230548600933</v>
      </c>
      <c r="P12" s="56">
        <f>ABS(O12*'Assumed Values'!$C$7)</f>
        <v>243.53959195084778</v>
      </c>
      <c r="Q12" s="57">
        <f t="shared" si="1"/>
        <v>141.74225983744776</v>
      </c>
      <c r="T12" s="68">
        <f t="shared" si="5"/>
        <v>0.42610688835326588</v>
      </c>
      <c r="U12" s="69">
        <f>T12*'Assumed Values'!$D$8</f>
        <v>0</v>
      </c>
    </row>
    <row r="13" spans="2:21">
      <c r="C13" s="38"/>
      <c r="F13" s="54">
        <f t="shared" si="2"/>
        <v>2027</v>
      </c>
      <c r="G13" s="63">
        <f t="shared" si="6"/>
        <v>92782.46209543079</v>
      </c>
      <c r="H13" s="62">
        <f t="shared" ref="H13:H36" si="8">$C$10</f>
        <v>1.1163987694779554E-2</v>
      </c>
      <c r="I13" s="54">
        <f>IF(AND(F13&gt;='Inputs &amp; Outputs'!B$13,F13&lt;'Inputs &amp; Outputs'!B$13+'Inputs &amp; Outputs'!B$19),1,0)</f>
        <v>1</v>
      </c>
      <c r="J13" s="55">
        <f>I13*'Inputs &amp; Outputs'!B$16*'Benefit Calculations'!G13*('Benefit Calculations'!C$4-'Benefit Calculations'!C$5)</f>
        <v>1657.1690015827021</v>
      </c>
      <c r="K13" s="71">
        <f t="shared" si="3"/>
        <v>0.47494658240390319</v>
      </c>
      <c r="L13" s="56">
        <f>K13*'Assumed Values'!$C$8</f>
        <v>3565.8989406885053</v>
      </c>
      <c r="M13" s="57">
        <f t="shared" si="0"/>
        <v>1939.6127564855474</v>
      </c>
      <c r="N13" s="55">
        <f>I13*'Inputs &amp; Outputs'!B$16*'Benefit Calculations'!G13*('Benefit Calculations'!D$4-'Benefit Calculations'!D$5)</f>
        <v>451.04328543303711</v>
      </c>
      <c r="O13" s="71">
        <f t="shared" si="4"/>
        <v>0.12926953541132741</v>
      </c>
      <c r="P13" s="56">
        <f>ABS(O13*'Assumed Values'!$C$7)</f>
        <v>246.25846495857871</v>
      </c>
      <c r="Q13" s="57">
        <f t="shared" si="1"/>
        <v>133.948288487947</v>
      </c>
      <c r="T13" s="68">
        <f t="shared" si="5"/>
        <v>0.43086394041150256</v>
      </c>
      <c r="U13" s="69">
        <f>T13*'Assumed Values'!$D$8</f>
        <v>0</v>
      </c>
    </row>
    <row r="14" spans="2:21">
      <c r="C14" s="38"/>
      <c r="F14" s="54">
        <f t="shared" si="2"/>
        <v>2028</v>
      </c>
      <c r="G14" s="63">
        <f t="shared" si="6"/>
        <v>93818.284360555524</v>
      </c>
      <c r="H14" s="62">
        <f t="shared" si="8"/>
        <v>1.1163987694779554E-2</v>
      </c>
      <c r="I14" s="54">
        <f>IF(AND(F14&gt;='Inputs &amp; Outputs'!B$13,F14&lt;'Inputs &amp; Outputs'!B$13+'Inputs &amp; Outputs'!B$19),1,0)</f>
        <v>1</v>
      </c>
      <c r="J14" s="55">
        <f>I14*'Inputs &amp; Outputs'!B$16*'Benefit Calculations'!G14*('Benefit Calculations'!C$4-'Benefit Calculations'!C$5)</f>
        <v>1675.6696159245414</v>
      </c>
      <c r="K14" s="71">
        <f t="shared" si="3"/>
        <v>0.48024888020553796</v>
      </c>
      <c r="L14" s="56">
        <f>K14*'Assumed Values'!$C$8</f>
        <v>3605.7085925831789</v>
      </c>
      <c r="M14" s="57">
        <f t="shared" si="0"/>
        <v>1832.9594106837285</v>
      </c>
      <c r="N14" s="55">
        <f>I14*'Inputs &amp; Outputs'!B$16*'Benefit Calculations'!G14*('Benefit Calculations'!D$4-'Benefit Calculations'!D$5)</f>
        <v>456.07872712142444</v>
      </c>
      <c r="O14" s="71">
        <f t="shared" si="4"/>
        <v>0.13071269891396933</v>
      </c>
      <c r="P14" s="56">
        <f>ABS(O14*'Assumed Values'!$C$7)</f>
        <v>249.00769143111157</v>
      </c>
      <c r="Q14" s="57">
        <f t="shared" si="1"/>
        <v>126.5828836751058</v>
      </c>
      <c r="T14" s="68">
        <f t="shared" si="5"/>
        <v>0.43567410014038077</v>
      </c>
      <c r="U14" s="69">
        <f>T14*'Assumed Values'!$D$8</f>
        <v>0</v>
      </c>
    </row>
    <row r="15" spans="2:21">
      <c r="C15" s="1"/>
      <c r="F15" s="54">
        <f t="shared" si="2"/>
        <v>2029</v>
      </c>
      <c r="G15" s="63">
        <f t="shared" si="6"/>
        <v>94865.67053270209</v>
      </c>
      <c r="H15" s="62">
        <f t="shared" si="8"/>
        <v>1.1163987694779554E-2</v>
      </c>
      <c r="I15" s="54">
        <f>IF(AND(F15&gt;='Inputs &amp; Outputs'!B$13,F15&lt;'Inputs &amp; Outputs'!B$13+'Inputs &amp; Outputs'!B$19),1,0)</f>
        <v>1</v>
      </c>
      <c r="J15" s="55">
        <f>I15*'Inputs &amp; Outputs'!B$16*'Benefit Calculations'!G15*('Benefit Calculations'!C$4-'Benefit Calculations'!C$5)</f>
        <v>1694.3767708972389</v>
      </c>
      <c r="K15" s="71">
        <f t="shared" si="3"/>
        <v>0.48561037279458424</v>
      </c>
      <c r="L15" s="56">
        <f>K15*'Assumed Values'!$C$8</f>
        <v>3645.9626789417384</v>
      </c>
      <c r="M15" s="57">
        <f t="shared" si="0"/>
        <v>1732.1706046632073</v>
      </c>
      <c r="N15" s="55">
        <f>I15*'Inputs &amp; Outputs'!B$16*'Benefit Calculations'!G15*('Benefit Calculations'!D$4-'Benefit Calculations'!D$5)</f>
        <v>461.17038441885876</v>
      </c>
      <c r="O15" s="71">
        <f t="shared" si="4"/>
        <v>0.13217197387619631</v>
      </c>
      <c r="P15" s="56">
        <f>ABS(O15*'Assumed Values'!$C$7)</f>
        <v>251.78761023415396</v>
      </c>
      <c r="Q15" s="57">
        <f t="shared" si="1"/>
        <v>119.62247984189194</v>
      </c>
      <c r="T15" s="68">
        <f t="shared" si="5"/>
        <v>0.44053796043328214</v>
      </c>
      <c r="U15" s="69">
        <f>T15*'Assumed Values'!$D$8</f>
        <v>0</v>
      </c>
    </row>
    <row r="16" spans="2:21">
      <c r="C16" s="1"/>
      <c r="F16" s="54">
        <f t="shared" si="2"/>
        <v>2030</v>
      </c>
      <c r="G16" s="63">
        <f t="shared" si="6"/>
        <v>95924.749711186189</v>
      </c>
      <c r="H16" s="62">
        <f t="shared" si="8"/>
        <v>1.1163987694779554E-2</v>
      </c>
      <c r="I16" s="54">
        <f>IF(AND(F16&gt;='Inputs &amp; Outputs'!B$13,F16&lt;'Inputs &amp; Outputs'!B$13+'Inputs &amp; Outputs'!B$19),1,0)</f>
        <v>1</v>
      </c>
      <c r="J16" s="55">
        <f>I16*'Inputs &amp; Outputs'!B$16*'Benefit Calculations'!G16*('Benefit Calculations'!C$4-'Benefit Calculations'!C$5)</f>
        <v>1713.2927723178559</v>
      </c>
      <c r="K16" s="71">
        <f t="shared" si="3"/>
        <v>0.4910317210209203</v>
      </c>
      <c r="L16" s="56">
        <f>K16*'Assumed Values'!$C$8</f>
        <v>3686.6661614250697</v>
      </c>
      <c r="M16" s="57">
        <f t="shared" si="0"/>
        <v>1636.9238654008661</v>
      </c>
      <c r="N16" s="55">
        <f>I16*'Inputs &amp; Outputs'!B$16*'Benefit Calculations'!G16*('Benefit Calculations'!D$4-'Benefit Calculations'!D$5)</f>
        <v>466.31888491570766</v>
      </c>
      <c r="O16" s="71">
        <f t="shared" si="4"/>
        <v>0.13364754016614488</v>
      </c>
      <c r="P16" s="56">
        <f>ABS(O16*'Assumed Values'!$C$7)</f>
        <v>254.598564016506</v>
      </c>
      <c r="Q16" s="57">
        <f t="shared" si="1"/>
        <v>113.04480722884659</v>
      </c>
      <c r="T16" s="68">
        <f t="shared" si="5"/>
        <v>0.44545612080264252</v>
      </c>
      <c r="U16" s="69">
        <f>T16*'Assumed Values'!$D$8</f>
        <v>0</v>
      </c>
    </row>
    <row r="17" spans="3:21">
      <c r="C17" s="1"/>
      <c r="F17" s="54">
        <f t="shared" si="2"/>
        <v>2031</v>
      </c>
      <c r="G17" s="63">
        <f t="shared" si="6"/>
        <v>96995.652436586679</v>
      </c>
      <c r="H17" s="62">
        <f t="shared" si="8"/>
        <v>1.1163987694779554E-2</v>
      </c>
      <c r="I17" s="54">
        <f>IF(AND(F17&gt;='Inputs &amp; Outputs'!B$13,F17&lt;'Inputs &amp; Outputs'!B$13+'Inputs &amp; Outputs'!B$19),1,0)</f>
        <v>1</v>
      </c>
      <c r="J17" s="55">
        <f>I17*'Inputs &amp; Outputs'!B$16*'Benefit Calculations'!G17*('Benefit Calculations'!C$4-'Benefit Calculations'!C$5)</f>
        <v>1732.4199517455672</v>
      </c>
      <c r="K17" s="71">
        <f t="shared" si="3"/>
        <v>0.49651359311214421</v>
      </c>
      <c r="L17" s="56">
        <f>K17*'Assumed Values'!$C$8</f>
        <v>3727.8240570859789</v>
      </c>
      <c r="M17" s="57">
        <f t="shared" si="0"/>
        <v>1546.9144516742915</v>
      </c>
      <c r="N17" s="55">
        <f>I17*'Inputs &amp; Outputs'!B$16*'Benefit Calculations'!G17*('Benefit Calculations'!D$4-'Benefit Calculations'!D$5)</f>
        <v>471.52486320874993</v>
      </c>
      <c r="O17" s="71">
        <f t="shared" si="4"/>
        <v>0.13513957965999729</v>
      </c>
      <c r="P17" s="56">
        <f>ABS(O17*'Assumed Values'!$C$7)</f>
        <v>257.44089925229486</v>
      </c>
      <c r="Q17" s="57">
        <f t="shared" si="1"/>
        <v>106.82882062215717</v>
      </c>
      <c r="T17" s="68">
        <f t="shared" si="5"/>
        <v>0.45042918745384747</v>
      </c>
      <c r="U17" s="69">
        <f>T17*'Assumed Values'!$D$8</f>
        <v>0</v>
      </c>
    </row>
    <row r="18" spans="3:21">
      <c r="F18" s="54">
        <f t="shared" si="2"/>
        <v>2032</v>
      </c>
      <c r="G18" s="63">
        <f t="shared" si="6"/>
        <v>98078.510706835848</v>
      </c>
      <c r="H18" s="62">
        <f t="shared" si="8"/>
        <v>1.1163987694779554E-2</v>
      </c>
      <c r="I18" s="54">
        <f>IF(AND(F18&gt;='Inputs &amp; Outputs'!B$13,F18&lt;'Inputs &amp; Outputs'!B$13+'Inputs &amp; Outputs'!B$19),1,0)</f>
        <v>1</v>
      </c>
      <c r="J18" s="55">
        <f>I18*'Inputs &amp; Outputs'!B$16*'Benefit Calculations'!G18*('Benefit Calculations'!C$4-'Benefit Calculations'!C$5)</f>
        <v>1751.7606667690454</v>
      </c>
      <c r="K18" s="71">
        <f t="shared" si="3"/>
        <v>0.50205666475593902</v>
      </c>
      <c r="L18" s="56">
        <f>K18*'Assumed Values'!$C$8</f>
        <v>3769.4414389875901</v>
      </c>
      <c r="M18" s="57">
        <f t="shared" si="0"/>
        <v>1461.8543790445422</v>
      </c>
      <c r="N18" s="55">
        <f>I18*'Inputs &amp; Outputs'!B$16*'Benefit Calculations'!G18*('Benefit Calculations'!D$4-'Benefit Calculations'!D$5)</f>
        <v>476.78896097939503</v>
      </c>
      <c r="O18" s="71">
        <f t="shared" si="4"/>
        <v>0.13664827626439918</v>
      </c>
      <c r="P18" s="56">
        <f>ABS(O18*'Assumed Values'!$C$7)</f>
        <v>260.31496628368046</v>
      </c>
      <c r="Q18" s="57">
        <f t="shared" si="1"/>
        <v>100.95463201965491</v>
      </c>
      <c r="T18" s="68">
        <f t="shared" si="5"/>
        <v>0.4554577733599518</v>
      </c>
      <c r="U18" s="69">
        <f>T18*'Assumed Values'!$D$8</f>
        <v>0</v>
      </c>
    </row>
    <row r="19" spans="3:21">
      <c r="F19" s="54">
        <f t="shared" si="2"/>
        <v>2033</v>
      </c>
      <c r="G19" s="63">
        <f t="shared" si="6"/>
        <v>99173.457993489268</v>
      </c>
      <c r="H19" s="62">
        <f t="shared" si="8"/>
        <v>1.1163987694779554E-2</v>
      </c>
      <c r="I19" s="54">
        <f>IF(AND(F19&gt;='Inputs &amp; Outputs'!B$13,F19&lt;'Inputs &amp; Outputs'!B$13+'Inputs &amp; Outputs'!B$19),1,0)</f>
        <v>1</v>
      </c>
      <c r="J19" s="55">
        <f>I19*'Inputs &amp; Outputs'!B$16*'Benefit Calculations'!G19*('Benefit Calculations'!C$4-'Benefit Calculations'!C$5)</f>
        <v>1771.3173012970537</v>
      </c>
      <c r="K19" s="71">
        <f t="shared" si="3"/>
        <v>0.50766161918335639</v>
      </c>
      <c r="L19" s="56">
        <f>K19*'Assumed Values'!$C$8</f>
        <v>3811.5234368286397</v>
      </c>
      <c r="M19" s="57">
        <f t="shared" si="0"/>
        <v>1381.4714984521074</v>
      </c>
      <c r="N19" s="55">
        <f>I19*'Inputs &amp; Outputs'!B$16*'Benefit Calculations'!G19*('Benefit Calculations'!D$4-'Benefit Calculations'!D$5)</f>
        <v>482.11182707277572</v>
      </c>
      <c r="O19" s="71">
        <f t="shared" si="4"/>
        <v>0.13817381593912778</v>
      </c>
      <c r="P19" s="56">
        <f>ABS(O19*'Assumed Values'!$C$7)</f>
        <v>263.22111936403843</v>
      </c>
      <c r="Q19" s="57">
        <f t="shared" si="1"/>
        <v>95.403446999302176</v>
      </c>
      <c r="T19" s="68">
        <f t="shared" si="5"/>
        <v>0.46054249833723399</v>
      </c>
      <c r="U19" s="69">
        <f>T19*'Assumed Values'!$D$8</f>
        <v>0</v>
      </c>
    </row>
    <row r="20" spans="3:21">
      <c r="F20" s="54">
        <f t="shared" si="2"/>
        <v>2034</v>
      </c>
      <c r="G20" s="63">
        <f t="shared" si="6"/>
        <v>100280.62925817732</v>
      </c>
      <c r="H20" s="62">
        <f t="shared" si="8"/>
        <v>1.1163987694779554E-2</v>
      </c>
      <c r="I20" s="54">
        <f>IF(AND(F20&gt;='Inputs &amp; Outputs'!B$13,F20&lt;'Inputs &amp; Outputs'!B$13+'Inputs &amp; Outputs'!B$19),1,0)</f>
        <v>1</v>
      </c>
      <c r="J20" s="55">
        <f>I20*'Inputs &amp; Outputs'!B$16*'Benefit Calculations'!G20*('Benefit Calculations'!C$4-'Benefit Calculations'!C$5)</f>
        <v>1791.0922658522841</v>
      </c>
      <c r="K20" s="71">
        <f t="shared" si="3"/>
        <v>0.51332914725303125</v>
      </c>
      <c r="L20" s="56">
        <f>K20*'Assumed Values'!$C$8</f>
        <v>3854.0752375757588</v>
      </c>
      <c r="M20" s="57">
        <f t="shared" si="0"/>
        <v>1305.508625478052</v>
      </c>
      <c r="N20" s="55">
        <f>I20*'Inputs &amp; Outputs'!B$16*'Benefit Calculations'!G20*('Benefit Calculations'!D$4-'Benefit Calculations'!D$5)</f>
        <v>487.49411757772384</v>
      </c>
      <c r="O20" s="71">
        <f t="shared" si="4"/>
        <v>0.13971638672001291</v>
      </c>
      <c r="P20" s="56">
        <f>ABS(O20*'Assumed Values'!$C$7)</f>
        <v>266.15971670162457</v>
      </c>
      <c r="Q20" s="57">
        <f t="shared" si="1"/>
        <v>90.15750458658124</v>
      </c>
      <c r="T20" s="68">
        <f t="shared" si="5"/>
        <v>0.46568398912159387</v>
      </c>
      <c r="U20" s="69">
        <f>T20*'Assumed Values'!$D$8</f>
        <v>0</v>
      </c>
    </row>
    <row r="21" spans="3:21">
      <c r="F21" s="54">
        <f t="shared" si="2"/>
        <v>2035</v>
      </c>
      <c r="G21" s="63">
        <f t="shared" si="6"/>
        <v>101400.16096924036</v>
      </c>
      <c r="H21" s="62">
        <f t="shared" si="8"/>
        <v>1.1163987694779554E-2</v>
      </c>
      <c r="I21" s="54">
        <f>IF(AND(F21&gt;='Inputs &amp; Outputs'!B$13,F21&lt;'Inputs &amp; Outputs'!B$13+'Inputs &amp; Outputs'!B$19),1,0)</f>
        <v>1</v>
      </c>
      <c r="J21" s="55">
        <f>I21*'Inputs &amp; Outputs'!B$16*'Benefit Calculations'!G21*('Benefit Calculations'!C$4-'Benefit Calculations'!C$5)</f>
        <v>1811.0879978684738</v>
      </c>
      <c r="K21" s="71">
        <f t="shared" si="3"/>
        <v>0.51905994753633566</v>
      </c>
      <c r="L21" s="56">
        <f>K21*'Assumed Values'!$C$8</f>
        <v>3897.1020861028082</v>
      </c>
      <c r="M21" s="57">
        <f t="shared" si="0"/>
        <v>1233.7227174844086</v>
      </c>
      <c r="N21" s="55">
        <f>I21*'Inputs &amp; Outputs'!B$16*'Benefit Calculations'!G21*('Benefit Calculations'!D$4-'Benefit Calculations'!D$5)</f>
        <v>492.93649590763897</v>
      </c>
      <c r="O21" s="71">
        <f t="shared" si="4"/>
        <v>0.14127617874211421</v>
      </c>
      <c r="P21" s="56">
        <f>ABS(O21*'Assumed Values'!$C$7)</f>
        <v>269.13112050372757</v>
      </c>
      <c r="Q21" s="57">
        <f t="shared" si="1"/>
        <v>85.20002042839053</v>
      </c>
      <c r="T21" s="68">
        <f t="shared" si="5"/>
        <v>0.4708828794458032</v>
      </c>
      <c r="U21" s="69">
        <f>T21*'Assumed Values'!$D$8</f>
        <v>0</v>
      </c>
    </row>
    <row r="22" spans="3:21">
      <c r="F22" s="54">
        <f t="shared" si="2"/>
        <v>2036</v>
      </c>
      <c r="G22" s="63">
        <f t="shared" si="6"/>
        <v>102532.19111854963</v>
      </c>
      <c r="H22" s="62">
        <f t="shared" si="8"/>
        <v>1.1163987694779554E-2</v>
      </c>
      <c r="I22" s="54">
        <f>IF(AND(F22&gt;='Inputs &amp; Outputs'!B$13,F22&lt;'Inputs &amp; Outputs'!B$13+'Inputs &amp; Outputs'!B$19),1,0)</f>
        <v>1</v>
      </c>
      <c r="J22" s="55">
        <f>I22*'Inputs &amp; Outputs'!B$16*'Benefit Calculations'!G22*('Benefit Calculations'!C$4-'Benefit Calculations'!C$5)</f>
        <v>1831.3069619908406</v>
      </c>
      <c r="K22" s="71">
        <f t="shared" si="3"/>
        <v>0.52485472640348441</v>
      </c>
      <c r="L22" s="56">
        <f>K22*'Assumed Values'!$C$8</f>
        <v>3940.6092858373609</v>
      </c>
      <c r="M22" s="57">
        <f t="shared" si="0"/>
        <v>1165.884096001098</v>
      </c>
      <c r="N22" s="55">
        <f>I22*'Inputs &amp; Outputs'!B$16*'Benefit Calculations'!G22*('Benefit Calculations'!D$4-'Benefit Calculations'!D$5)</f>
        <v>498.43963288225962</v>
      </c>
      <c r="O22" s="71">
        <f t="shared" si="4"/>
        <v>0.14285338426315664</v>
      </c>
      <c r="P22" s="56">
        <f>ABS(O22*'Assumed Values'!$C$7)</f>
        <v>272.13569702131338</v>
      </c>
      <c r="Q22" s="57">
        <f t="shared" si="1"/>
        <v>80.515133091633686</v>
      </c>
      <c r="T22" s="68">
        <f t="shared" si="5"/>
        <v>0.47613981011761852</v>
      </c>
      <c r="U22" s="69">
        <f>T22*'Assumed Values'!$D$8</f>
        <v>0</v>
      </c>
    </row>
    <row r="23" spans="3:21">
      <c r="F23" s="54">
        <f t="shared" si="2"/>
        <v>2037</v>
      </c>
      <c r="G23" s="63">
        <f t="shared" si="6"/>
        <v>103676.8592385159</v>
      </c>
      <c r="H23" s="62">
        <f t="shared" si="8"/>
        <v>1.1163987694779554E-2</v>
      </c>
      <c r="I23" s="54">
        <f>IF(AND(F23&gt;='Inputs &amp; Outputs'!B$13,F23&lt;'Inputs &amp; Outputs'!B$13+'Inputs &amp; Outputs'!B$19),1,0)</f>
        <v>1</v>
      </c>
      <c r="J23" s="55">
        <f>I23*'Inputs &amp; Outputs'!B$16*'Benefit Calculations'!G23*('Benefit Calculations'!C$4-'Benefit Calculations'!C$5)</f>
        <v>1851.7516503798704</v>
      </c>
      <c r="K23" s="71">
        <f t="shared" si="3"/>
        <v>0.53071419811059972</v>
      </c>
      <c r="L23" s="56">
        <f>K23*'Assumed Values'!$C$8</f>
        <v>3984.6021994143825</v>
      </c>
      <c r="M23" s="57">
        <f t="shared" si="0"/>
        <v>1101.7757118713955</v>
      </c>
      <c r="N23" s="55">
        <f>I23*'Inputs &amp; Outputs'!B$16*'Benefit Calculations'!G23*('Benefit Calculations'!D$4-'Benefit Calculations'!D$5)</f>
        <v>504.00420681034763</v>
      </c>
      <c r="O23" s="71">
        <f t="shared" si="4"/>
        <v>0.14444819768722816</v>
      </c>
      <c r="P23" s="56">
        <f>ABS(O23*'Assumed Values'!$C$7)</f>
        <v>275.17381659416964</v>
      </c>
      <c r="Q23" s="57">
        <f t="shared" si="1"/>
        <v>76.087853314684324</v>
      </c>
      <c r="T23" s="68">
        <f t="shared" si="5"/>
        <v>0.48145542909876632</v>
      </c>
      <c r="U23" s="69">
        <f>T23*'Assumed Values'!$D$8</f>
        <v>0</v>
      </c>
    </row>
    <row r="24" spans="3:21">
      <c r="F24" s="54">
        <f t="shared" si="2"/>
        <v>2038</v>
      </c>
      <c r="G24" s="63">
        <f t="shared" si="6"/>
        <v>104834.30641928808</v>
      </c>
      <c r="H24" s="62">
        <f t="shared" si="8"/>
        <v>1.1163987694779554E-2</v>
      </c>
      <c r="I24" s="54">
        <f>IF(AND(F24&gt;='Inputs &amp; Outputs'!B$13,F24&lt;'Inputs &amp; Outputs'!B$13+'Inputs &amp; Outputs'!B$19),1,0)</f>
        <v>1</v>
      </c>
      <c r="J24" s="55">
        <f>I24*'Inputs &amp; Outputs'!B$16*'Benefit Calculations'!G24*('Benefit Calculations'!C$4-'Benefit Calculations'!C$5)</f>
        <v>1872.4245830184991</v>
      </c>
      <c r="K24" s="71">
        <f t="shared" si="3"/>
        <v>0.53663908488775125</v>
      </c>
      <c r="L24" s="56">
        <f>K24*'Assumed Values'!$C$8</f>
        <v>4029.0862493372365</v>
      </c>
      <c r="M24" s="57">
        <f t="shared" si="0"/>
        <v>1041.1924508047989</v>
      </c>
      <c r="N24" s="55">
        <f>I24*'Inputs &amp; Outputs'!B$16*'Benefit Calculations'!G24*('Benefit Calculations'!D$4-'Benefit Calculations'!D$5)</f>
        <v>509.63090357329548</v>
      </c>
      <c r="O24" s="71">
        <f t="shared" si="4"/>
        <v>0.14606081558874145</v>
      </c>
      <c r="P24" s="56">
        <f>ABS(O24*'Assumed Values'!$C$7)</f>
        <v>278.24585369655244</v>
      </c>
      <c r="Q24" s="57">
        <f t="shared" si="1"/>
        <v>71.904016049356684</v>
      </c>
      <c r="T24" s="68">
        <f t="shared" si="5"/>
        <v>0.48683039158480973</v>
      </c>
      <c r="U24" s="69">
        <f>T24*'Assumed Values'!$D$8</f>
        <v>0</v>
      </c>
    </row>
    <row r="25" spans="3:21">
      <c r="F25" s="54">
        <f t="shared" si="2"/>
        <v>2039</v>
      </c>
      <c r="G25" s="63">
        <f t="shared" si="6"/>
        <v>106004.67532614377</v>
      </c>
      <c r="H25" s="62">
        <f t="shared" si="8"/>
        <v>1.1163987694779554E-2</v>
      </c>
      <c r="I25" s="54">
        <f>IF(AND(F25&gt;='Inputs &amp; Outputs'!B$13,F25&lt;'Inputs &amp; Outputs'!B$13+'Inputs &amp; Outputs'!B$19),1,0)</f>
        <v>1</v>
      </c>
      <c r="J25" s="55">
        <f>I25*'Inputs &amp; Outputs'!B$16*'Benefit Calculations'!G25*('Benefit Calculations'!C$4-'Benefit Calculations'!C$5)</f>
        <v>1893.3283080227204</v>
      </c>
      <c r="K25" s="71">
        <f t="shared" si="3"/>
        <v>0.54263011702797592</v>
      </c>
      <c r="L25" s="56">
        <f>K25*'Assumed Values'!$C$8</f>
        <v>4074.0669186460432</v>
      </c>
      <c r="M25" s="57">
        <f t="shared" si="0"/>
        <v>983.94047711540293</v>
      </c>
      <c r="N25" s="55">
        <f>I25*'Inputs &amp; Outputs'!B$16*'Benefit Calculations'!G25*('Benefit Calculations'!D$4-'Benefit Calculations'!D$5)</f>
        <v>515.32041670966714</v>
      </c>
      <c r="O25" s="71">
        <f t="shared" si="4"/>
        <v>0.1476914367366636</v>
      </c>
      <c r="P25" s="56">
        <f>ABS(O25*'Assumed Values'!$C$7)</f>
        <v>281.35218698334415</v>
      </c>
      <c r="Q25" s="57">
        <f t="shared" si="1"/>
        <v>67.950235139941043</v>
      </c>
      <c r="T25" s="68">
        <f t="shared" si="5"/>
        <v>0.49226536008590732</v>
      </c>
      <c r="U25" s="69">
        <f>T25*'Assumed Values'!$D$8</f>
        <v>0</v>
      </c>
    </row>
    <row r="26" spans="3:21">
      <c r="F26" s="54">
        <f t="shared" si="2"/>
        <v>2040</v>
      </c>
      <c r="G26" s="63">
        <f t="shared" si="6"/>
        <v>107188.11021707395</v>
      </c>
      <c r="H26" s="62">
        <f t="shared" si="8"/>
        <v>1.1163987694779554E-2</v>
      </c>
      <c r="I26" s="54">
        <f>IF(AND(F26&gt;='Inputs &amp; Outputs'!B$13,F26&lt;'Inputs &amp; Outputs'!B$13+'Inputs &amp; Outputs'!B$19),1,0)</f>
        <v>1</v>
      </c>
      <c r="J26" s="55">
        <f>I26*'Inputs &amp; Outputs'!B$16*'Benefit Calculations'!G26*('Benefit Calculations'!C$4-'Benefit Calculations'!C$5)</f>
        <v>1914.465401955664</v>
      </c>
      <c r="K26" s="71">
        <f t="shared" si="3"/>
        <v>0.54868803297729307</v>
      </c>
      <c r="L26" s="56">
        <f>K26*'Assumed Values'!$C$8</f>
        <v>4119.5497515935167</v>
      </c>
      <c r="M26" s="57">
        <f t="shared" si="0"/>
        <v>929.83661354608876</v>
      </c>
      <c r="N26" s="55">
        <f>I26*'Inputs &amp; Outputs'!B$16*'Benefit Calculations'!G26*('Benefit Calculations'!D$4-'Benefit Calculations'!D$5)</f>
        <v>521.07344750068262</v>
      </c>
      <c r="O26" s="71">
        <f t="shared" si="4"/>
        <v>0.14934026211901608</v>
      </c>
      <c r="P26" s="56">
        <f>ABS(O26*'Assumed Values'!$C$7)</f>
        <v>284.49319933672564</v>
      </c>
      <c r="Q26" s="57">
        <f t="shared" si="1"/>
        <v>64.213860494299766</v>
      </c>
      <c r="T26" s="68">
        <f t="shared" si="5"/>
        <v>0.4977610045084726</v>
      </c>
      <c r="U26" s="69">
        <f>T26*'Assumed Values'!$D$8</f>
        <v>0</v>
      </c>
    </row>
    <row r="27" spans="3:21">
      <c r="F27" s="54">
        <f t="shared" si="2"/>
        <v>2041</v>
      </c>
      <c r="G27" s="63">
        <f t="shared" si="6"/>
        <v>108384.75696056403</v>
      </c>
      <c r="H27" s="62">
        <f t="shared" si="8"/>
        <v>1.1163987694779554E-2</v>
      </c>
      <c r="I27" s="54">
        <f>IF(AND(F27&gt;='Inputs &amp; Outputs'!B$13,F27&lt;'Inputs &amp; Outputs'!B$13+'Inputs &amp; Outputs'!B$19),1,0)</f>
        <v>1</v>
      </c>
      <c r="J27" s="55">
        <f>I27*'Inputs &amp; Outputs'!B$16*'Benefit Calculations'!G27*('Benefit Calculations'!C$4-'Benefit Calculations'!C$5)</f>
        <v>1935.838470145178</v>
      </c>
      <c r="K27" s="71">
        <f t="shared" si="3"/>
        <v>0.55481357942572429</v>
      </c>
      <c r="L27" s="56">
        <f>K27*'Assumed Values'!$C$8</f>
        <v>4165.5403543283383</v>
      </c>
      <c r="M27" s="57">
        <f t="shared" si="0"/>
        <v>878.70775519427355</v>
      </c>
      <c r="N27" s="55">
        <f>I27*'Inputs &amp; Outputs'!B$16*'Benefit Calculations'!G27*('Benefit Calculations'!D$4-'Benefit Calculations'!D$5)</f>
        <v>526.89070505665654</v>
      </c>
      <c r="O27" s="71">
        <f t="shared" si="4"/>
        <v>0.1510074949676479</v>
      </c>
      <c r="P27" s="56">
        <f>ABS(O27*'Assumed Values'!$C$7)</f>
        <v>287.66927791336923</v>
      </c>
      <c r="Q27" s="57">
        <f t="shared" si="1"/>
        <v>60.682937609992905</v>
      </c>
      <c r="T27" s="68">
        <f t="shared" si="5"/>
        <v>0.50331800223774625</v>
      </c>
      <c r="U27" s="69">
        <f>T27*'Assumed Values'!$D$8</f>
        <v>0</v>
      </c>
    </row>
    <row r="28" spans="3:21">
      <c r="F28" s="54">
        <f t="shared" si="2"/>
        <v>2042</v>
      </c>
      <c r="G28" s="63">
        <f t="shared" si="6"/>
        <v>109594.76305357344</v>
      </c>
      <c r="H28" s="62">
        <f t="shared" si="8"/>
        <v>1.1163987694779554E-2</v>
      </c>
      <c r="I28" s="54">
        <f>IF(AND(F28&gt;='Inputs &amp; Outputs'!B$13,F28&lt;'Inputs &amp; Outputs'!B$13+'Inputs &amp; Outputs'!B$19),1,0)</f>
        <v>1</v>
      </c>
      <c r="J28" s="55">
        <f>I28*'Inputs &amp; Outputs'!B$16*'Benefit Calculations'!G28*('Benefit Calculations'!C$4-'Benefit Calculations'!C$5)</f>
        <v>1957.4501470049595</v>
      </c>
      <c r="K28" s="71">
        <f t="shared" si="3"/>
        <v>0.56100751139932958</v>
      </c>
      <c r="L28" s="56">
        <f>K28*'Assumed Values'!$C$8</f>
        <v>4212.0443955861665</v>
      </c>
      <c r="M28" s="57">
        <f t="shared" si="0"/>
        <v>830.39031566408369</v>
      </c>
      <c r="N28" s="55">
        <f>I28*'Inputs &amp; Outputs'!B$16*'Benefit Calculations'!G28*('Benefit Calculations'!D$4-'Benefit Calculations'!D$5)</f>
        <v>532.77290640440276</v>
      </c>
      <c r="O28" s="71">
        <f t="shared" si="4"/>
        <v>0.15269334078328622</v>
      </c>
      <c r="P28" s="56">
        <f>ABS(O28*'Assumed Values'!$C$7)</f>
        <v>290.88081419216024</v>
      </c>
      <c r="Q28" s="57">
        <f t="shared" si="1"/>
        <v>57.346169325938263</v>
      </c>
      <c r="T28" s="68">
        <f t="shared" si="5"/>
        <v>0.50893703822128944</v>
      </c>
      <c r="U28" s="69">
        <f>T28*'Assumed Values'!$D$8</f>
        <v>0</v>
      </c>
    </row>
    <row r="29" spans="3:21">
      <c r="F29" s="54">
        <f t="shared" si="2"/>
        <v>2043</v>
      </c>
      <c r="G29" s="63">
        <f t="shared" si="6"/>
        <v>110818.27763971582</v>
      </c>
      <c r="H29" s="62">
        <f t="shared" si="8"/>
        <v>1.1163987694779554E-2</v>
      </c>
      <c r="I29" s="54">
        <f>IF(AND(F29&gt;='Inputs &amp; Outputs'!B$13,F29&lt;'Inputs &amp; Outputs'!B$13+'Inputs &amp; Outputs'!B$19),1,0)</f>
        <v>1</v>
      </c>
      <c r="J29" s="55">
        <f>I29*'Inputs &amp; Outputs'!B$16*'Benefit Calculations'!G29*('Benefit Calculations'!C$4-'Benefit Calculations'!C$5)</f>
        <v>1979.3030963592676</v>
      </c>
      <c r="K29" s="71">
        <f t="shared" si="3"/>
        <v>0.56727059235327071</v>
      </c>
      <c r="L29" s="56">
        <f>K29*'Assumed Values'!$C$8</f>
        <v>4259.0676073883569</v>
      </c>
      <c r="M29" s="57">
        <f t="shared" si="0"/>
        <v>784.72970367291759</v>
      </c>
      <c r="N29" s="55">
        <f>I29*'Inputs &amp; Outputs'!B$16*'Benefit Calculations'!G29*('Benefit Calculations'!D$4-'Benefit Calculations'!D$5)</f>
        <v>538.72077657561351</v>
      </c>
      <c r="O29" s="71">
        <f t="shared" si="4"/>
        <v>0.15439800736086559</v>
      </c>
      <c r="P29" s="56">
        <f>ABS(O29*'Assumed Values'!$C$7)</f>
        <v>294.12820402244893</v>
      </c>
      <c r="Q29" s="57">
        <f t="shared" si="1"/>
        <v>54.192879677229691</v>
      </c>
      <c r="T29" s="68">
        <f t="shared" si="5"/>
        <v>0.51461880505340951</v>
      </c>
      <c r="U29" s="69">
        <f>T29*'Assumed Values'!$D$8</f>
        <v>0</v>
      </c>
    </row>
    <row r="30" spans="3:21">
      <c r="F30" s="54">
        <f t="shared" si="2"/>
        <v>2044</v>
      </c>
      <c r="G30" s="63">
        <f t="shared" si="6"/>
        <v>112055.45152764226</v>
      </c>
      <c r="H30" s="62">
        <f t="shared" si="8"/>
        <v>1.1163987694779554E-2</v>
      </c>
      <c r="I30" s="54">
        <f>IF(AND(F30&gt;='Inputs &amp; Outputs'!B$13,F30&lt;'Inputs &amp; Outputs'!B$13+'Inputs &amp; Outputs'!B$19),1,0)</f>
        <v>1</v>
      </c>
      <c r="J30" s="55">
        <f>I30*'Inputs &amp; Outputs'!B$16*'Benefit Calculations'!G30*('Benefit Calculations'!C$4-'Benefit Calculations'!C$5)</f>
        <v>2001.4000117712612</v>
      </c>
      <c r="K30" s="71">
        <f t="shared" si="3"/>
        <v>0.57360359426591279</v>
      </c>
      <c r="L30" s="56">
        <f>K30*'Assumed Values'!$C$8</f>
        <v>4306.6157857484732</v>
      </c>
      <c r="M30" s="57">
        <f t="shared" si="0"/>
        <v>741.57982843780349</v>
      </c>
      <c r="N30" s="55">
        <f>I30*'Inputs &amp; Outputs'!B$16*'Benefit Calculations'!G30*('Benefit Calculations'!D$4-'Benefit Calculations'!D$5)</f>
        <v>544.7350486962257</v>
      </c>
      <c r="O30" s="71">
        <f t="shared" si="4"/>
        <v>0.15612170481514079</v>
      </c>
      <c r="P30" s="56">
        <f>ABS(O30*'Assumed Values'!$C$7)</f>
        <v>297.41184767284318</v>
      </c>
      <c r="Q30" s="57">
        <f t="shared" si="1"/>
        <v>51.212979737468189</v>
      </c>
      <c r="T30" s="68">
        <f t="shared" si="5"/>
        <v>0.52036400306052788</v>
      </c>
      <c r="U30" s="69">
        <f>T30*'Assumed Values'!$D$8</f>
        <v>0</v>
      </c>
    </row>
    <row r="31" spans="3:21">
      <c r="F31" s="54">
        <f t="shared" si="2"/>
        <v>2045</v>
      </c>
      <c r="G31" s="63">
        <f>'Inputs &amp; Outputs'!$B$24</f>
        <v>119774</v>
      </c>
      <c r="H31" s="62">
        <f t="shared" si="8"/>
        <v>1.1163987694779554E-2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121111.15546215452</v>
      </c>
      <c r="H32" s="62">
        <f t="shared" si="8"/>
        <v>1.1163987694779554E-2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122463.23891143454</v>
      </c>
      <c r="H33" s="62">
        <f t="shared" si="8"/>
        <v>1.1163987694779554E-2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123830.41700370464</v>
      </c>
      <c r="H34" s="62">
        <f t="shared" si="8"/>
        <v>1.1163987694779554E-2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125212.85825537342</v>
      </c>
      <c r="H35" s="62">
        <f t="shared" si="8"/>
        <v>1.1163987694779554E-2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126610.73306416458</v>
      </c>
      <c r="H36" s="62">
        <f t="shared" si="8"/>
        <v>1.1163987694779554E-2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36095.105920947375</v>
      </c>
      <c r="K37" s="55">
        <f t="shared" ref="K37:Q37" si="9">SUM(K4:K36)</f>
        <v>10.344899755117282</v>
      </c>
      <c r="L37" s="58">
        <f t="shared" si="9"/>
        <v>77669.507361420547</v>
      </c>
      <c r="M37" s="59">
        <f t="shared" si="9"/>
        <v>26753.545009380035</v>
      </c>
      <c r="N37" s="55">
        <f t="shared" si="9"/>
        <v>9824.2576026275565</v>
      </c>
      <c r="O37" s="55">
        <f t="shared" si="9"/>
        <v>2.815643768720749</v>
      </c>
      <c r="P37" s="55">
        <f t="shared" si="9"/>
        <v>5363.8013794130256</v>
      </c>
      <c r="Q37" s="59">
        <f t="shared" si="9"/>
        <v>1847.5809426439048</v>
      </c>
      <c r="T37" s="68">
        <f>SUM(T4:T36)</f>
        <v>9.384727539446315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AD436A-9C9E-482E-9685-D01A5AA7D2D0}"/>
</file>

<file path=customXml/itemProps2.xml><?xml version="1.0" encoding="utf-8"?>
<ds:datastoreItem xmlns:ds="http://schemas.openxmlformats.org/officeDocument/2006/customXml" ds:itemID="{9F08D24E-DA76-4162-8E5A-3C0B21E3D305}"/>
</file>

<file path=customXml/itemProps3.xml><?xml version="1.0" encoding="utf-8"?>
<ds:datastoreItem xmlns:ds="http://schemas.openxmlformats.org/officeDocument/2006/customXml" ds:itemID="{479F1B13-BBF2-4DC4-8948-1A34F8BA5E3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