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2_IH10/"/>
    </mc:Choice>
  </mc:AlternateContent>
  <xr:revisionPtr revIDLastSave="11" documentId="8_{C7643F7B-EAB0-4FA0-B06F-CB774B42D529}" xr6:coauthVersionLast="40" xr6:coauthVersionMax="40" xr10:uidLastSave="{593125B6-03F3-4A0A-B871-984EC1BD64E6}"/>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5" i="19"/>
  <c r="G5"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7" i="19"/>
  <c r="G13" i="19"/>
  <c r="G14" i="19"/>
  <c r="G15" i="19"/>
  <c r="G16" i="19"/>
  <c r="G17" i="19"/>
  <c r="G18" i="19"/>
  <c r="G19" i="19"/>
  <c r="G20" i="19"/>
  <c r="G21" i="19"/>
  <c r="G22" i="19"/>
  <c r="G23" i="19"/>
  <c r="G24" i="19"/>
  <c r="G25" i="19"/>
  <c r="G26" i="19"/>
  <c r="G27" i="19"/>
  <c r="G28" i="19"/>
  <c r="G29" i="19"/>
  <c r="G30" i="19"/>
  <c r="G33" i="19"/>
  <c r="G34" i="19"/>
  <c r="G35" i="19"/>
  <c r="G36"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J4" i="19"/>
  <c r="K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4" i="19"/>
  <c r="P4"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N5" i="19"/>
  <c r="J5" i="19"/>
  <c r="L4" i="19"/>
  <c r="H8" i="19"/>
  <c r="H9" i="19"/>
  <c r="H6" i="19"/>
  <c r="G6" i="19"/>
  <c r="T4" i="19"/>
  <c r="H11" i="19"/>
  <c r="H10" i="19"/>
  <c r="Q4" i="19"/>
  <c r="J6" i="19"/>
  <c r="N6" i="19"/>
  <c r="O6" i="19"/>
  <c r="P6" i="19"/>
  <c r="Q6" i="19"/>
  <c r="G7" i="19"/>
  <c r="M4" i="19"/>
  <c r="T5" i="19"/>
  <c r="U5" i="19"/>
  <c r="K5" i="19"/>
  <c r="U4" i="19"/>
  <c r="O5" i="19"/>
  <c r="P5" i="19"/>
  <c r="G8" i="19"/>
  <c r="J7" i="19"/>
  <c r="N7" i="19"/>
  <c r="L5" i="19"/>
  <c r="T6" i="19"/>
  <c r="U6" i="19"/>
  <c r="K6" i="19"/>
  <c r="L6" i="19"/>
  <c r="M6" i="19"/>
  <c r="O7" i="19"/>
  <c r="T7" i="19"/>
  <c r="K7" i="19"/>
  <c r="L7" i="19"/>
  <c r="M7" i="19"/>
  <c r="G9" i="19"/>
  <c r="N8" i="19"/>
  <c r="O8" i="19"/>
  <c r="P8" i="19"/>
  <c r="Q8" i="19"/>
  <c r="J8" i="19"/>
  <c r="Q5" i="19"/>
  <c r="M5" i="19"/>
  <c r="N9" i="19"/>
  <c r="O9" i="19"/>
  <c r="P9" i="19"/>
  <c r="Q9" i="19"/>
  <c r="G10" i="19"/>
  <c r="J9" i="19"/>
  <c r="T8" i="19"/>
  <c r="U8" i="19"/>
  <c r="K8" i="19"/>
  <c r="L8" i="19"/>
  <c r="M8" i="19"/>
  <c r="U7" i="19"/>
  <c r="P7" i="19"/>
  <c r="Q7" i="19"/>
  <c r="K9" i="19"/>
  <c r="T9" i="19"/>
  <c r="J10" i="19"/>
  <c r="N10" i="19"/>
  <c r="O10" i="19"/>
  <c r="N37" i="19"/>
  <c r="U9" i="19"/>
  <c r="K10" i="19"/>
  <c r="L10" i="19"/>
  <c r="M10" i="19"/>
  <c r="T10" i="19"/>
  <c r="U10" i="19"/>
  <c r="J37" i="19"/>
  <c r="L9" i="19"/>
  <c r="T37" i="19"/>
  <c r="U37" i="19"/>
  <c r="M9" i="19"/>
  <c r="M37" i="19"/>
  <c r="B30" i="11"/>
  <c r="L37" i="19"/>
  <c r="K37" i="19"/>
  <c r="B37" i="11"/>
  <c r="P10" i="19"/>
  <c r="O37" i="19"/>
  <c r="B38" i="11"/>
  <c r="Q10" i="19"/>
  <c r="Q37" i="19"/>
  <c r="B31" i="11"/>
  <c r="B34" i="11"/>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<sst xmlns="http://schemas.openxmlformats.org/spreadsheetml/2006/main" count="263" uniqueCount="131">
  <si>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</si>
  <si>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</si>
  <si>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</si>
  <si>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</si>
  <si>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</si>
  <si>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</si>
  <si>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</si>
  <si>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</si>
  <si>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</si>
  <si>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</si>
  <si>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</si>
  <si>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</si>
  <si>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</si>
  <si>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</si>
  <si>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</si>
  <si>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</si>
  <si>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</si>
  <si>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</si>
  <si>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</si>
  <si>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</si>
  <si>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</si>
  <si>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</si>
  <si>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</si>
  <si>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</si>
  <si>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</si>
  <si>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</si>
  <si>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</si>
  <si>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</si>
  <si>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</si>
  <si>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</si>
  <si>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</si>
  <si>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</si>
  <si>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</si>
  <si>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</si>
  <si>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</si>
  <si>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</si>
  <si>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</si>
  <si>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</si>
  <si>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</si>
  <si>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</si>
  <si>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</si>
  <si>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</si>
  <si>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</si>
  <si>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</si>
  <si>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</si>
  <si>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</si>
  <si>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</si>
  <si>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 xml:space="preserve">IH 10/FM 1724 Overpass Reversal </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</si>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</sst>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c r="A6" s="5" t="s">
        <v>6</v>
      </c>
      <c r="B6" s="5" t="s">
        <v>47</v>
      </c>
      <c r="D6" s="5"/>
      <c r="E6" s="49" t="s">
        <v>48</v>
      </c>
    </row>
    <row r="7" spans="1:5">
      <c r="A7" s="5" t="s">
        <v>49</v>
      </c>
      <c r="B7" s="5">
        <v>250</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2023</v>
      </c>
    </row>
    <row r="14" spans="1:5">
      <c r="A14" s="5" t="s">
        <v>59</v>
      </c>
      <c r="B14" s="5" t="s">
        <v>60</v>
      </c>
    </row>
    <row r="15" spans="1:5">
      <c r="A15" s="85" t="s">
        <v>61</v>
      </c>
      <c r="B15" s="8" t="s">
        <v>62</v>
      </c>
    </row>
    <row r="16" spans="1:5">
      <c r="A16" s="85" t="s">
        <v>63</v>
      </c>
      <c r="B16" s="8">
        <v>1</v>
      </c>
    </row>
    <row r="17" spans="1:2">
      <c r="A17" s="86" t="s">
        <v>64</v>
      </c>
      <c r="B17" s="8">
        <v>75</v>
      </c>
    </row>
    <row r="18" spans="1:2">
      <c r="A18" s="86" t="s">
        <v>65</v>
      </c>
      <c r="B18" s="8">
        <v>70</v>
      </c>
    </row>
    <row r="19" spans="1:2">
      <c r="A19" s="76" t="s">
        <v>66</v>
      </c>
      <c r="B19" s="77">
        <f>VLOOKUP(B14,'Service Life'!C6:D8,2,FALSE)</f>
        <v>20</v>
      </c>
    </row>
    <row r="21" spans="1:2">
      <c r="A21" s="81" t="s">
        <v>67</v>
      </c>
    </row>
    <row r="22" spans="1:2" ht="20.25" customHeight="1">
      <c r="A22" s="86" t="s">
        <v>68</v>
      </c>
      <c r="B22" s="95">
        <v>76679</v>
      </c>
    </row>
    <row r="23" spans="1:2" ht="28.9">
      <c r="A23" s="94" t="s">
        <v>69</v>
      </c>
      <c r="B23" s="96">
        <v>90917</v>
      </c>
    </row>
    <row r="24" spans="1:2" ht="28.9">
      <c r="A24" s="94" t="s">
        <v>70</v>
      </c>
      <c r="B24" s="96">
        <v>118778</v>
      </c>
    </row>
    <row r="27" spans="1:2" ht="18">
      <c r="A27" s="79" t="s">
        <v>71</v>
      </c>
      <c r="B27" s="80"/>
    </row>
    <row r="29" spans="1:2">
      <c r="A29" s="87" t="s">
        <v>72</v>
      </c>
    </row>
    <row r="30" spans="1:2">
      <c r="A30" s="84" t="s">
        <v>73</v>
      </c>
      <c r="B30" s="35">
        <f>'Benefit Calculations'!M37</f>
        <v>29848.032167553967</v>
      </c>
    </row>
    <row r="31" spans="1:2">
      <c r="A31" s="84" t="s">
        <v>74</v>
      </c>
      <c r="B31" s="35">
        <f>'Benefit Calculations'!Q37</f>
        <v>2061.2840425020322</v>
      </c>
    </row>
    <row r="32" spans="1:2">
      <c r="B32" s="88"/>
    </row>
    <row r="33" spans="1:9">
      <c r="A33" s="87" t="s">
        <v>75</v>
      </c>
      <c r="B33" s="88"/>
    </row>
    <row r="34" spans="1:9">
      <c r="A34" s="84" t="s">
        <v>76</v>
      </c>
      <c r="B34" s="35">
        <f>$B$30+$B$31</f>
        <v>31909.316210056</v>
      </c>
    </row>
    <row r="35" spans="1:9">
      <c r="I35" s="89"/>
    </row>
    <row r="36" spans="1:9">
      <c r="A36" s="87" t="s">
        <v>77</v>
      </c>
    </row>
    <row r="37" spans="1:9">
      <c r="A37" s="84" t="s">
        <v>78</v>
      </c>
      <c r="B37" s="91">
        <f>'Benefit Calculations'!K37</f>
        <v>10.085807570338915</v>
      </c>
    </row>
    <row r="38" spans="1:9">
      <c r="A38" s="84" t="s">
        <v>79</v>
      </c>
      <c r="B38" s="91">
        <f>'Benefit Calculations'!O37</f>
        <v>2.7451248354430637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76679</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9.1143198311299994E-2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1.74403004348E-2</v>
      </c>
      <c r="F5" s="54">
        <f t="shared" ref="F5:F36" si="2">F4+1</f>
        <v>2019</v>
      </c>
      <c r="G5" s="63">
        <f>G4+G4*H5</f>
        <v>78567.582700692903</v>
      </c>
      <c r="H5" s="62">
        <f>$C$9</f>
        <v>2.4629725227153454E-2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80502.680674372619</v>
      </c>
      <c r="H6" s="62">
        <f t="shared" ref="H6:H11" si="7">$C$9</f>
        <v>2.4629725227153454E-2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82485.439579431695</v>
      </c>
      <c r="H7" s="62">
        <f t="shared" si="7"/>
        <v>2.4629725227153454E-2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84517.033291514061</v>
      </c>
      <c r="H8" s="62">
        <f t="shared" si="7"/>
        <v>2.4629725227153454E-2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2.4629725227153454E-2</v>
      </c>
      <c r="F9" s="54">
        <f t="shared" si="2"/>
        <v>2023</v>
      </c>
      <c r="G9" s="63">
        <f t="shared" si="6"/>
        <v>86598.664598498231</v>
      </c>
      <c r="H9" s="62">
        <f t="shared" si="7"/>
        <v>2.4629725227153454E-2</v>
      </c>
      <c r="I9" s="54">
        <f>IF(AND(F9&gt;='Inputs &amp; Outputs'!B$13,F9&lt;'Inputs &amp; Outputs'!B$13+'Inputs &amp; Outputs'!B$19),1,0)</f>
        <v>1</v>
      </c>
      <c r="J9" s="55">
        <f>I9*'Inputs &amp; Outputs'!B$16*'Benefit Calculations'!G9*('Benefit Calculations'!C$4-'Benefit Calculations'!C$5)</f>
        <v>1546.7214310769609</v>
      </c>
      <c r="K9" s="71">
        <f t="shared" si="3"/>
        <v>0.44329217896260276</v>
      </c>
      <c r="L9" s="56">
        <f>K9*'Assumed Values'!$C$8</f>
        <v>3328.2376796512217</v>
      </c>
      <c r="M9" s="57">
        <f t="shared" si="0"/>
        <v>2372.9874676281138</v>
      </c>
      <c r="N9" s="55">
        <f>I9*'Inputs &amp; Outputs'!B$16*'Benefit Calculations'!G9*('Benefit Calculations'!D$4-'Benefit Calculations'!D$5)</f>
        <v>420.98199716284353</v>
      </c>
      <c r="O9" s="71">
        <f t="shared" si="4"/>
        <v>0.12065393488238253</v>
      </c>
      <c r="P9" s="56">
        <f>ABS(O9*'Assumed Values'!$C$7)</f>
        <v>229.84574595093872</v>
      </c>
      <c r="Q9" s="57">
        <f t="shared" si="1"/>
        <v>163.87684027613363</v>
      </c>
      <c r="T9" s="68">
        <f t="shared" si="5"/>
        <v>0.40214757208000984</v>
      </c>
      <c r="U9" s="69">
        <f>T9*'Assumed Values'!$D$8</f>
        <v>0</v>
      </c>
    </row>
    <row r="10" spans="2:21">
      <c r="B10" s="15" t="s">
        <v>99</v>
      </c>
      <c r="C10" s="53">
        <f>('Inputs &amp; Outputs'!B24/'Inputs &amp; Outputs'!B23)^(1/(2045-2020))-1</f>
        <v>1.0749735738492916E-2</v>
      </c>
      <c r="F10" s="54">
        <f t="shared" si="2"/>
        <v>2024</v>
      </c>
      <c r="G10" s="63">
        <f t="shared" si="6"/>
        <v>88731.565912597667</v>
      </c>
      <c r="H10" s="62">
        <f t="shared" si="7"/>
        <v>2.4629725227153454E-2</v>
      </c>
      <c r="I10" s="54">
        <f>IF(AND(F10&gt;='Inputs &amp; Outputs'!B$13,F10&lt;'Inputs &amp; Outputs'!B$13+'Inputs &amp; Outputs'!B$19),1,0)</f>
        <v>1</v>
      </c>
      <c r="J10" s="55">
        <f>I10*'Inputs &amp; Outputs'!B$16*'Benefit Calculations'!G10*('Benefit Calculations'!C$4-'Benefit Calculations'!C$5)</f>
        <v>1584.8167549273362</v>
      </c>
      <c r="K10" s="71">
        <f t="shared" si="3"/>
        <v>0.45421034352579787</v>
      </c>
      <c r="L10" s="56">
        <f>K10*'Assumed Values'!$C$8</f>
        <v>3410.2112591916903</v>
      </c>
      <c r="M10" s="57">
        <f t="shared" si="0"/>
        <v>2272.3677541339002</v>
      </c>
      <c r="N10" s="55">
        <f>I10*'Inputs &amp; Outputs'!B$16*'Benefit Calculations'!G10*('Benefit Calculations'!D$4-'Benefit Calculations'!D$5)</f>
        <v>431.3506680785427</v>
      </c>
      <c r="O10" s="71">
        <f t="shared" si="4"/>
        <v>0.1236256081461105</v>
      </c>
      <c r="P10" s="56">
        <f>ABS(O10*'Assumed Values'!$C$7)</f>
        <v>235.50678351834048</v>
      </c>
      <c r="Q10" s="57">
        <f t="shared" si="1"/>
        <v>156.928113853485</v>
      </c>
      <c r="T10" s="68">
        <f t="shared" si="5"/>
        <v>0.41205235628110742</v>
      </c>
      <c r="U10" s="69">
        <f>T10*'Assumed Values'!$D$8</f>
        <v>0</v>
      </c>
    </row>
    <row r="11" spans="2:21">
      <c r="B11" s="15" t="s">
        <v>100</v>
      </c>
      <c r="C11" s="53">
        <f>('Inputs &amp; Outputs'!B24/'Inputs &amp; Outputs'!B22)^(1/(2045-2018))-1</f>
        <v>1.6340526197698768E-2</v>
      </c>
      <c r="F11" s="54">
        <f t="shared" si="2"/>
        <v>2025</v>
      </c>
      <c r="G11" s="63">
        <f>'Inputs &amp; Outputs'!$B$23</f>
        <v>90917</v>
      </c>
      <c r="H11" s="62">
        <f t="shared" si="7"/>
        <v>2.4629725227153454E-2</v>
      </c>
      <c r="I11" s="54">
        <f>IF(AND(F11&gt;='Inputs &amp; Outputs'!B$13,F11&lt;'Inputs &amp; Outputs'!B$13+'Inputs &amp; Outputs'!B$19),1,0)</f>
        <v>1</v>
      </c>
      <c r="J11" s="55">
        <f>I11*'Inputs &amp; Outputs'!B$16*'Benefit Calculations'!G11*('Benefit Calculations'!C$4-'Benefit Calculations'!C$5)</f>
        <v>1623.8503561365853</v>
      </c>
      <c r="K11" s="71">
        <f t="shared" si="3"/>
        <v>0.46539741948216917</v>
      </c>
      <c r="L11" s="56">
        <f>K11*'Assumed Values'!$C$8</f>
        <v>3494.203825472126</v>
      </c>
      <c r="M11" s="57">
        <f t="shared" si="0"/>
        <v>2176.0145304049174</v>
      </c>
      <c r="N11" s="55">
        <f>I11*'Inputs &amp; Outputs'!B$16*'Benefit Calculations'!G11*('Benefit Calculations'!D$4-'Benefit Calculations'!D$5)</f>
        <v>441.97471650986625</v>
      </c>
      <c r="O11" s="71">
        <f t="shared" si="4"/>
        <v>0.12667047290578892</v>
      </c>
      <c r="P11" s="56">
        <f>ABS(O11*'Assumed Values'!$C$7)</f>
        <v>241.30725088552791</v>
      </c>
      <c r="Q11" s="57">
        <f t="shared" si="1"/>
        <v>150.27402820384276</v>
      </c>
      <c r="T11" s="68">
        <f t="shared" si="5"/>
        <v>0.42220109259551214</v>
      </c>
      <c r="U11" s="69">
        <f>T11*'Assumed Values'!$D$8</f>
        <v>0</v>
      </c>
    </row>
    <row r="12" spans="2:21">
      <c r="C12" s="38"/>
      <c r="F12" s="54">
        <f t="shared" si="2"/>
        <v>2026</v>
      </c>
      <c r="G12" s="63">
        <f t="shared" si="6"/>
        <v>91894.333724136566</v>
      </c>
      <c r="H12" s="62">
        <f>$C$10</f>
        <v>1.0749735738492916E-2</v>
      </c>
      <c r="I12" s="54">
        <f>IF(AND(F12&gt;='Inputs &amp; Outputs'!B$13,F12&lt;'Inputs &amp; Outputs'!B$13+'Inputs &amp; Outputs'!B$19),1,0)</f>
        <v>1</v>
      </c>
      <c r="J12" s="55">
        <f>I12*'Inputs &amp; Outputs'!B$16*'Benefit Calculations'!G12*('Benefit Calculations'!C$4-'Benefit Calculations'!C$5)</f>
        <v>1641.3063183439115</v>
      </c>
      <c r="K12" s="71">
        <f t="shared" si="3"/>
        <v>0.47040031875497912</v>
      </c>
      <c r="L12" s="56">
        <f>K12*'Assumed Values'!$C$8</f>
        <v>3531.765593212383</v>
      </c>
      <c r="M12" s="57">
        <f t="shared" si="0"/>
        <v>2055.5197304391509</v>
      </c>
      <c r="N12" s="55">
        <f>I12*'Inputs &amp; Outputs'!B$16*'Benefit Calculations'!G12*('Benefit Calculations'!D$4-'Benefit Calculations'!D$5)</f>
        <v>446.72582791544266</v>
      </c>
      <c r="O12" s="71">
        <f t="shared" si="4"/>
        <v>0.12803214701539611</v>
      </c>
      <c r="P12" s="56">
        <f>ABS(O12*'Assumed Values'!$C$7)</f>
        <v>243.90124006432958</v>
      </c>
      <c r="Q12" s="57">
        <f t="shared" si="1"/>
        <v>141.95274233214295</v>
      </c>
      <c r="T12" s="68">
        <f t="shared" si="5"/>
        <v>0.42673964276941695</v>
      </c>
      <c r="U12" s="69">
        <f>T12*'Assumed Values'!$D$8</f>
        <v>0</v>
      </c>
    </row>
    <row r="13" spans="2:21">
      <c r="C13" s="38"/>
      <c r="F13" s="54">
        <f t="shared" si="2"/>
        <v>2027</v>
      </c>
      <c r="G13" s="63">
        <f t="shared" si="6"/>
        <v>92882.17352753591</v>
      </c>
      <c r="H13" s="62">
        <f t="shared" ref="H13:H36" si="8">$C$10</f>
        <v>1.0749735738492916E-2</v>
      </c>
      <c r="I13" s="54">
        <f>IF(AND(F13&gt;='Inputs &amp; Outputs'!B$13,F13&lt;'Inputs &amp; Outputs'!B$13+'Inputs &amp; Outputs'!B$19),1,0)</f>
        <v>1</v>
      </c>
      <c r="J13" s="55">
        <f>I13*'Inputs &amp; Outputs'!B$16*'Benefit Calculations'!G13*('Benefit Calculations'!C$4-'Benefit Calculations'!C$5)</f>
        <v>1658.949927532027</v>
      </c>
      <c r="K13" s="71">
        <f t="shared" si="3"/>
        <v>0.47545699787289791</v>
      </c>
      <c r="L13" s="56">
        <f>K13*'Assumed Values'!$C$8</f>
        <v>3569.7311400297176</v>
      </c>
      <c r="M13" s="57">
        <f t="shared" si="0"/>
        <v>1941.6972190155416</v>
      </c>
      <c r="N13" s="55">
        <f>I13*'Inputs &amp; Outputs'!B$16*'Benefit Calculations'!G13*('Benefit Calculations'!D$4-'Benefit Calculations'!D$5)</f>
        <v>451.52801251309313</v>
      </c>
      <c r="O13" s="71">
        <f t="shared" si="4"/>
        <v>0.12940845876184348</v>
      </c>
      <c r="P13" s="56">
        <f>ABS(O13*'Assumed Values'!$C$7)</f>
        <v>246.52311394131183</v>
      </c>
      <c r="Q13" s="57">
        <f t="shared" si="1"/>
        <v>134.0922399995961</v>
      </c>
      <c r="T13" s="68">
        <f t="shared" si="5"/>
        <v>0.43132698115832702</v>
      </c>
      <c r="U13" s="69">
        <f>T13*'Assumed Values'!$D$8</f>
        <v>0</v>
      </c>
    </row>
    <row r="14" spans="2:21">
      <c r="C14" s="38"/>
      <c r="F14" s="54">
        <f t="shared" si="2"/>
        <v>2028</v>
      </c>
      <c r="G14" s="63">
        <f t="shared" si="6"/>
        <v>93880.632347773761</v>
      </c>
      <c r="H14" s="62">
        <f t="shared" si="8"/>
        <v>1.0749735738492916E-2</v>
      </c>
      <c r="I14" s="54">
        <f>IF(AND(F14&gt;='Inputs &amp; Outputs'!B$13,F14&lt;'Inputs &amp; Outputs'!B$13+'Inputs &amp; Outputs'!B$19),1,0)</f>
        <v>1</v>
      </c>
      <c r="J14" s="55">
        <f>I14*'Inputs &amp; Outputs'!B$16*'Benefit Calculations'!G14*('Benefit Calculations'!C$4-'Benefit Calculations'!C$5)</f>
        <v>1676.7832008563882</v>
      </c>
      <c r="K14" s="71">
        <f t="shared" si="3"/>
        <v>0.48056803495504874</v>
      </c>
      <c r="L14" s="56">
        <f>K14*'Assumed Values'!$C$8</f>
        <v>3608.1048064425058</v>
      </c>
      <c r="M14" s="57">
        <f t="shared" si="0"/>
        <v>1834.1775243029208</v>
      </c>
      <c r="N14" s="55">
        <f>I14*'Inputs &amp; Outputs'!B$16*'Benefit Calculations'!G14*('Benefit Calculations'!D$4-'Benefit Calculations'!D$5)</f>
        <v>456.38181932613577</v>
      </c>
      <c r="O14" s="71">
        <f t="shared" si="4"/>
        <v>0.13079956549585892</v>
      </c>
      <c r="P14" s="56">
        <f>ABS(O14*'Assumed Values'!$C$7)</f>
        <v>249.17317226961123</v>
      </c>
      <c r="Q14" s="57">
        <f t="shared" si="1"/>
        <v>126.66700574221896</v>
      </c>
      <c r="T14" s="68">
        <f t="shared" si="5"/>
        <v>0.43596363222266094</v>
      </c>
      <c r="U14" s="69">
        <f>T14*'Assumed Values'!$D$8</f>
        <v>0</v>
      </c>
    </row>
    <row r="15" spans="2:21">
      <c r="C15" s="1"/>
      <c r="F15" s="54">
        <f t="shared" si="2"/>
        <v>2029</v>
      </c>
      <c r="G15" s="63">
        <f t="shared" si="6"/>
        <v>94889.824336474936</v>
      </c>
      <c r="H15" s="62">
        <f t="shared" si="8"/>
        <v>1.0749735738492916E-2</v>
      </c>
      <c r="I15" s="54">
        <f>IF(AND(F15&gt;='Inputs &amp; Outputs'!B$13,F15&lt;'Inputs &amp; Outputs'!B$13+'Inputs &amp; Outputs'!B$19),1,0)</f>
        <v>1</v>
      </c>
      <c r="J15" s="55">
        <f>I15*'Inputs &amp; Outputs'!B$16*'Benefit Calculations'!G15*('Benefit Calculations'!C$4-'Benefit Calculations'!C$5)</f>
        <v>1694.8081771563388</v>
      </c>
      <c r="K15" s="71">
        <f t="shared" si="3"/>
        <v>0.48573401433518237</v>
      </c>
      <c r="L15" s="56">
        <f>K15*'Assumed Values'!$C$8</f>
        <v>3646.8909796285493</v>
      </c>
      <c r="M15" s="57">
        <f t="shared" si="0"/>
        <v>1732.6116336323928</v>
      </c>
      <c r="N15" s="55">
        <f>I15*'Inputs &amp; Outputs'!B$16*'Benefit Calculations'!G15*('Benefit Calculations'!D$4-'Benefit Calculations'!D$5)</f>
        <v>461.28780327974437</v>
      </c>
      <c r="O15" s="71">
        <f t="shared" si="4"/>
        <v>0.13220562625964913</v>
      </c>
      <c r="P15" s="56">
        <f>ABS(O15*'Assumed Values'!$C$7)</f>
        <v>251.85171802463159</v>
      </c>
      <c r="Q15" s="57">
        <f t="shared" si="1"/>
        <v>119.65293699134018</v>
      </c>
      <c r="T15" s="68">
        <f t="shared" si="5"/>
        <v>0.44065012606064813</v>
      </c>
      <c r="U15" s="69">
        <f>T15*'Assumed Values'!$D$8</f>
        <v>0</v>
      </c>
    </row>
    <row r="16" spans="2:21">
      <c r="C16" s="1"/>
      <c r="F16" s="54">
        <f t="shared" si="2"/>
        <v>2030</v>
      </c>
      <c r="G16" s="63">
        <f t="shared" si="6"/>
        <v>95909.864872364051</v>
      </c>
      <c r="H16" s="62">
        <f t="shared" si="8"/>
        <v>1.0749735738492916E-2</v>
      </c>
      <c r="I16" s="54">
        <f>IF(AND(F16&gt;='Inputs &amp; Outputs'!B$13,F16&lt;'Inputs &amp; Outputs'!B$13+'Inputs &amp; Outputs'!B$19),1,0)</f>
        <v>1</v>
      </c>
      <c r="J16" s="55">
        <f>I16*'Inputs &amp; Outputs'!B$16*'Benefit Calculations'!G16*('Benefit Calculations'!C$4-'Benefit Calculations'!C$5)</f>
        <v>1713.0269171882062</v>
      </c>
      <c r="K16" s="71">
        <f t="shared" si="3"/>
        <v>0.49095552662848285</v>
      </c>
      <c r="L16" s="56">
        <f>K16*'Assumed Values'!$C$8</f>
        <v>3686.0940939266493</v>
      </c>
      <c r="M16" s="57">
        <f t="shared" si="0"/>
        <v>1636.6698605900744</v>
      </c>
      <c r="N16" s="55">
        <f>I16*'Inputs &amp; Outputs'!B$16*'Benefit Calculations'!G16*('Benefit Calculations'!D$4-'Benefit Calculations'!D$5)</f>
        <v>466.24652526439149</v>
      </c>
      <c r="O16" s="71">
        <f t="shared" si="4"/>
        <v>0.13362680180508232</v>
      </c>
      <c r="P16" s="56">
        <f>ABS(O16*'Assumed Values'!$C$7)</f>
        <v>254.55905743868183</v>
      </c>
      <c r="Q16" s="57">
        <f t="shared" si="1"/>
        <v>113.027265835824</v>
      </c>
      <c r="T16" s="68">
        <f t="shared" si="5"/>
        <v>0.44538699846893365</v>
      </c>
      <c r="U16" s="69">
        <f>T16*'Assumed Values'!$D$8</f>
        <v>0</v>
      </c>
    </row>
    <row r="17" spans="3:21">
      <c r="C17" s="1"/>
      <c r="F17" s="54">
        <f t="shared" si="2"/>
        <v>2031</v>
      </c>
      <c r="G17" s="63">
        <f t="shared" si="6"/>
        <v>96940.870574456523</v>
      </c>
      <c r="H17" s="62">
        <f t="shared" si="8"/>
        <v>1.0749735738492916E-2</v>
      </c>
      <c r="I17" s="54">
        <f>IF(AND(F17&gt;='Inputs &amp; Outputs'!B$13,F17&lt;'Inputs &amp; Outputs'!B$13+'Inputs &amp; Outputs'!B$19),1,0)</f>
        <v>1</v>
      </c>
      <c r="J17" s="55">
        <f>I17*'Inputs &amp; Outputs'!B$16*'Benefit Calculations'!G17*('Benefit Calculations'!C$4-'Benefit Calculations'!C$5)</f>
        <v>1731.4415038609045</v>
      </c>
      <c r="K17" s="71">
        <f t="shared" si="3"/>
        <v>0.49623316879909163</v>
      </c>
      <c r="L17" s="56">
        <f>K17*'Assumed Values'!$C$8</f>
        <v>3725.71863134358</v>
      </c>
      <c r="M17" s="57">
        <f t="shared" si="0"/>
        <v>1546.0407748435266</v>
      </c>
      <c r="N17" s="55">
        <f>I17*'Inputs &amp; Outputs'!B$16*'Benefit Calculations'!G17*('Benefit Calculations'!D$4-'Benefit Calculations'!D$5)</f>
        <v>471.25855219997425</v>
      </c>
      <c r="O17" s="71">
        <f t="shared" si="4"/>
        <v>0.13506325461206692</v>
      </c>
      <c r="P17" s="56">
        <f>ABS(O17*'Assumed Values'!$C$7)</f>
        <v>257.29550003598746</v>
      </c>
      <c r="Q17" s="57">
        <f t="shared" si="1"/>
        <v>106.76848511663874</v>
      </c>
      <c r="T17" s="68">
        <f t="shared" si="5"/>
        <v>0.45017479100383517</v>
      </c>
      <c r="U17" s="69">
        <f>T17*'Assumed Values'!$D$8</f>
        <v>0</v>
      </c>
    </row>
    <row r="18" spans="3:21">
      <c r="F18" s="54">
        <f t="shared" si="2"/>
        <v>2032</v>
      </c>
      <c r="G18" s="63">
        <f t="shared" si="6"/>
        <v>97982.959315391374</v>
      </c>
      <c r="H18" s="62">
        <f t="shared" si="8"/>
        <v>1.0749735738492916E-2</v>
      </c>
      <c r="I18" s="54">
        <f>IF(AND(F18&gt;='Inputs &amp; Outputs'!B$13,F18&lt;'Inputs &amp; Outputs'!B$13+'Inputs &amp; Outputs'!B$19),1,0)</f>
        <v>1</v>
      </c>
      <c r="J18" s="55">
        <f>I18*'Inputs &amp; Outputs'!B$16*'Benefit Calculations'!G18*('Benefit Calculations'!C$4-'Benefit Calculations'!C$5)</f>
        <v>1750.054042474068</v>
      </c>
      <c r="K18" s="71">
        <f t="shared" si="3"/>
        <v>0.50156754422835681</v>
      </c>
      <c r="L18" s="56">
        <f>K18*'Assumed Values'!$C$8</f>
        <v>3765.7691220665029</v>
      </c>
      <c r="M18" s="57">
        <f t="shared" si="0"/>
        <v>1460.4301912280648</v>
      </c>
      <c r="N18" s="55">
        <f>I18*'Inputs &amp; Outputs'!B$16*'Benefit Calculations'!G18*('Benefit Calculations'!D$4-'Benefit Calculations'!D$5)</f>
        <v>476.32445710062871</v>
      </c>
      <c r="O18" s="71">
        <f t="shared" si="4"/>
        <v>0.1365151489071274</v>
      </c>
      <c r="P18" s="56">
        <f>ABS(O18*'Assumed Values'!$C$7)</f>
        <v>260.06135866807773</v>
      </c>
      <c r="Q18" s="57">
        <f t="shared" si="1"/>
        <v>100.85627861387087</v>
      </c>
      <c r="T18" s="68">
        <f t="shared" si="5"/>
        <v>0.45501405104325765</v>
      </c>
      <c r="U18" s="69">
        <f>T18*'Assumed Values'!$D$8</f>
        <v>0</v>
      </c>
    </row>
    <row r="19" spans="3:21">
      <c r="F19" s="54">
        <f t="shared" si="2"/>
        <v>2033</v>
      </c>
      <c r="G19" s="63">
        <f t="shared" si="6"/>
        <v>99036.250234907333</v>
      </c>
      <c r="H19" s="62">
        <f t="shared" si="8"/>
        <v>1.0749735738492916E-2</v>
      </c>
      <c r="I19" s="54">
        <f>IF(AND(F19&gt;='Inputs &amp; Outputs'!B$13,F19&lt;'Inputs &amp; Outputs'!B$13+'Inputs &amp; Outputs'!B$19),1,0)</f>
        <v>1</v>
      </c>
      <c r="J19" s="55">
        <f>I19*'Inputs &amp; Outputs'!B$16*'Benefit Calculations'!G19*('Benefit Calculations'!C$4-'Benefit Calculations'!C$5)</f>
        <v>1768.8666609587453</v>
      </c>
      <c r="K19" s="71">
        <f t="shared" si="3"/>
        <v>0.50695926278381653</v>
      </c>
      <c r="L19" s="56">
        <f>K19*'Assumed Values'!$C$8</f>
        <v>3806.2501449808947</v>
      </c>
      <c r="M19" s="57">
        <f t="shared" si="0"/>
        <v>1379.5602148114797</v>
      </c>
      <c r="N19" s="55">
        <f>I19*'Inputs &amp; Outputs'!B$16*'Benefit Calculations'!G19*('Benefit Calculations'!D$4-'Benefit Calculations'!D$5)</f>
        <v>481.44481914024158</v>
      </c>
      <c r="O19" s="71">
        <f t="shared" si="4"/>
        <v>0.13798265068218002</v>
      </c>
      <c r="P19" s="56">
        <f>ABS(O19*'Assumed Values'!$C$7)</f>
        <v>262.85694954955295</v>
      </c>
      <c r="Q19" s="57">
        <f t="shared" si="1"/>
        <v>95.271455099568016</v>
      </c>
      <c r="T19" s="68">
        <f t="shared" si="5"/>
        <v>0.45990533184927374</v>
      </c>
      <c r="U19" s="69">
        <f>T19*'Assumed Values'!$D$8</f>
        <v>0</v>
      </c>
    </row>
    <row r="20" spans="3:21">
      <c r="F20" s="54">
        <f t="shared" si="2"/>
        <v>2034</v>
      </c>
      <c r="G20" s="63">
        <f t="shared" si="6"/>
        <v>100100.86375346384</v>
      </c>
      <c r="H20" s="62">
        <f t="shared" si="8"/>
        <v>1.0749735738492916E-2</v>
      </c>
      <c r="I20" s="54">
        <f>IF(AND(F20&gt;='Inputs &amp; Outputs'!B$13,F20&lt;'Inputs &amp; Outputs'!B$13+'Inputs &amp; Outputs'!B$19),1,0)</f>
        <v>1</v>
      </c>
      <c r="J20" s="55">
        <f>I20*'Inputs &amp; Outputs'!B$16*'Benefit Calculations'!G20*('Benefit Calculations'!C$4-'Benefit Calculations'!C$5)</f>
        <v>1787.8815101206822</v>
      </c>
      <c r="K20" s="71">
        <f t="shared" si="3"/>
        <v>0.51240894088892375</v>
      </c>
      <c r="L20" s="56">
        <f>K20*'Assumed Values'!$C$8</f>
        <v>3847.1663281940396</v>
      </c>
      <c r="M20" s="57">
        <f t="shared" si="0"/>
        <v>1303.1683388374222</v>
      </c>
      <c r="N20" s="55">
        <f>I20*'Inputs &amp; Outputs'!B$16*'Benefit Calculations'!G20*('Benefit Calculations'!D$4-'Benefit Calculations'!D$5)</f>
        <v>486.62022371866567</v>
      </c>
      <c r="O20" s="71">
        <f t="shared" si="4"/>
        <v>0.13946592771351024</v>
      </c>
      <c r="P20" s="56">
        <f>ABS(O20*'Assumed Values'!$C$7)</f>
        <v>265.682592294237</v>
      </c>
      <c r="Q20" s="57">
        <f t="shared" si="1"/>
        <v>89.995886042345859</v>
      </c>
      <c r="T20" s="68">
        <f t="shared" si="5"/>
        <v>0.46484919263137736</v>
      </c>
      <c r="U20" s="69">
        <f>T20*'Assumed Values'!$D$8</f>
        <v>0</v>
      </c>
    </row>
    <row r="21" spans="3:21">
      <c r="F21" s="54">
        <f t="shared" si="2"/>
        <v>2035</v>
      </c>
      <c r="G21" s="63">
        <f t="shared" si="6"/>
        <v>101176.92158600847</v>
      </c>
      <c r="H21" s="62">
        <f t="shared" si="8"/>
        <v>1.0749735738492916E-2</v>
      </c>
      <c r="I21" s="54">
        <f>IF(AND(F21&gt;='Inputs &amp; Outputs'!B$13,F21&lt;'Inputs &amp; Outputs'!B$13+'Inputs &amp; Outputs'!B$19),1,0)</f>
        <v>1</v>
      </c>
      <c r="J21" s="55">
        <f>I21*'Inputs &amp; Outputs'!B$16*'Benefit Calculations'!G21*('Benefit Calculations'!C$4-'Benefit Calculations'!C$5)</f>
        <v>1807.1007638862172</v>
      </c>
      <c r="K21" s="71">
        <f t="shared" si="3"/>
        <v>0.51791720159352073</v>
      </c>
      <c r="L21" s="56">
        <f>K21*'Assumed Values'!$C$8</f>
        <v>3888.5223495641535</v>
      </c>
      <c r="M21" s="57">
        <f t="shared" si="0"/>
        <v>1231.0065926193413</v>
      </c>
      <c r="N21" s="55">
        <f>I21*'Inputs &amp; Outputs'!B$16*'Benefit Calculations'!G21*('Benefit Calculations'!D$4-'Benefit Calculations'!D$5)</f>
        <v>491.85126252864768</v>
      </c>
      <c r="O21" s="71">
        <f t="shared" si="4"/>
        <v>0.14096514958095424</v>
      </c>
      <c r="P21" s="56">
        <f>ABS(O21*'Assumed Values'!$C$7)</f>
        <v>268.53860995171783</v>
      </c>
      <c r="Q21" s="57">
        <f t="shared" si="1"/>
        <v>85.012446761544496</v>
      </c>
      <c r="T21" s="68">
        <f t="shared" si="5"/>
        <v>0.46984619861041649</v>
      </c>
      <c r="U21" s="69">
        <f>T21*'Assumed Values'!$D$8</f>
        <v>0</v>
      </c>
    </row>
    <row r="22" spans="3:21">
      <c r="F22" s="54">
        <f t="shared" si="2"/>
        <v>2036</v>
      </c>
      <c r="G22" s="63">
        <f t="shared" si="6"/>
        <v>102264.54675589228</v>
      </c>
      <c r="H22" s="62">
        <f t="shared" si="8"/>
        <v>1.0749735738492916E-2</v>
      </c>
      <c r="I22" s="54">
        <f>IF(AND(F22&gt;='Inputs &amp; Outputs'!B$13,F22&lt;'Inputs &amp; Outputs'!B$13+'Inputs &amp; Outputs'!B$19),1,0)</f>
        <v>1</v>
      </c>
      <c r="J22" s="55">
        <f>I22*'Inputs &amp; Outputs'!B$16*'Benefit Calculations'!G22*('Benefit Calculations'!C$4-'Benefit Calculations'!C$5)</f>
        <v>1826.5266195508229</v>
      </c>
      <c r="K22" s="71">
        <f t="shared" si="3"/>
        <v>0.52348467464507087</v>
      </c>
      <c r="L22" s="56">
        <f>K22*'Assumed Values'!$C$8</f>
        <v>3930.3229372351921</v>
      </c>
      <c r="M22" s="57">
        <f t="shared" si="0"/>
        <v>1162.8407366190113</v>
      </c>
      <c r="N22" s="55">
        <f>I22*'Inputs &amp; Outputs'!B$16*'Benefit Calculations'!G22*('Benefit Calculations'!D$4-'Benefit Calculations'!D$5)</f>
        <v>497.13853362347476</v>
      </c>
      <c r="O22" s="71">
        <f t="shared" si="4"/>
        <v>0.14248048768728663</v>
      </c>
      <c r="P22" s="56">
        <f>ABS(O22*'Assumed Values'!$C$7)</f>
        <v>271.42532904428106</v>
      </c>
      <c r="Q22" s="57">
        <f t="shared" si="1"/>
        <v>80.304960839919445</v>
      </c>
      <c r="T22" s="68">
        <f t="shared" si="5"/>
        <v>0.47489692108321402</v>
      </c>
      <c r="U22" s="69">
        <f>T22*'Assumed Values'!$D$8</f>
        <v>0</v>
      </c>
    </row>
    <row r="23" spans="3:21">
      <c r="F23" s="54">
        <f t="shared" si="2"/>
        <v>2037</v>
      </c>
      <c r="G23" s="63">
        <f t="shared" si="6"/>
        <v>103363.86360893487</v>
      </c>
      <c r="H23" s="62">
        <f t="shared" si="8"/>
        <v>1.0749735738492916E-2</v>
      </c>
      <c r="I23" s="54">
        <f>IF(AND(F23&gt;='Inputs &amp; Outputs'!B$13,F23&lt;'Inputs &amp; Outputs'!B$13+'Inputs &amp; Outputs'!B$19),1,0)</f>
        <v>1</v>
      </c>
      <c r="J23" s="55">
        <f>I23*'Inputs &amp; Outputs'!B$16*'Benefit Calculations'!G23*('Benefit Calculations'!C$4-'Benefit Calculations'!C$5)</f>
        <v>1846.1612980303171</v>
      </c>
      <c r="K23" s="71">
        <f t="shared" si="3"/>
        <v>0.52911199656065633</v>
      </c>
      <c r="L23" s="56">
        <f>K23*'Assumed Values'!$C$8</f>
        <v>3972.5728701774078</v>
      </c>
      <c r="M23" s="57">
        <f t="shared" si="0"/>
        <v>1098.4495020968411</v>
      </c>
      <c r="N23" s="55">
        <f>I23*'Inputs &amp; Outputs'!B$16*'Benefit Calculations'!G23*('Benefit Calculations'!D$4-'Benefit Calculations'!D$5)</f>
        <v>502.48264148534895</v>
      </c>
      <c r="O23" s="71">
        <f t="shared" si="4"/>
        <v>0.14401211527781654</v>
      </c>
      <c r="P23" s="56">
        <f>ABS(O23*'Assumed Values'!$C$7)</f>
        <v>274.34307960424053</v>
      </c>
      <c r="Q23" s="57">
        <f t="shared" si="1"/>
        <v>75.858147614428589</v>
      </c>
      <c r="T23" s="68">
        <f t="shared" si="5"/>
        <v>0.48000193748788245</v>
      </c>
      <c r="U23" s="69">
        <f>T23*'Assumed Values'!$D$8</f>
        <v>0</v>
      </c>
    </row>
    <row r="24" spans="3:21">
      <c r="F24" s="54">
        <f t="shared" si="2"/>
        <v>2038</v>
      </c>
      <c r="G24" s="63">
        <f t="shared" si="6"/>
        <v>104474.99782764055</v>
      </c>
      <c r="H24" s="62">
        <f t="shared" si="8"/>
        <v>1.0749735738492916E-2</v>
      </c>
      <c r="I24" s="54">
        <f>IF(AND(F24&gt;='Inputs &amp; Outputs'!B$13,F24&lt;'Inputs &amp; Outputs'!B$13+'Inputs &amp; Outputs'!B$19),1,0)</f>
        <v>1</v>
      </c>
      <c r="J24" s="55">
        <f>I24*'Inputs &amp; Outputs'!B$16*'Benefit Calculations'!G24*('Benefit Calculations'!C$4-'Benefit Calculations'!C$5)</f>
        <v>1866.0070441147759</v>
      </c>
      <c r="K24" s="71">
        <f t="shared" si="3"/>
        <v>0.53479981069974969</v>
      </c>
      <c r="L24" s="56">
        <f>K24*'Assumed Values'!$C$8</f>
        <v>4015.2769787337206</v>
      </c>
      <c r="M24" s="57">
        <f t="shared" si="0"/>
        <v>1037.6238728658516</v>
      </c>
      <c r="N24" s="55">
        <f>I24*'Inputs &amp; Outputs'!B$16*'Benefit Calculations'!G24*('Benefit Calculations'!D$4-'Benefit Calculations'!D$5)</f>
        <v>507.88419709449636</v>
      </c>
      <c r="O24" s="71">
        <f t="shared" si="4"/>
        <v>0.14556020746019446</v>
      </c>
      <c r="P24" s="56">
        <f>ABS(O24*'Assumed Values'!$C$7)</f>
        <v>277.29219521167045</v>
      </c>
      <c r="Q24" s="57">
        <f t="shared" si="1"/>
        <v>71.657572574668492</v>
      </c>
      <c r="T24" s="68">
        <f t="shared" si="5"/>
        <v>0.48516183146984171</v>
      </c>
      <c r="U24" s="69">
        <f>T24*'Assumed Values'!$D$8</f>
        <v>0</v>
      </c>
    </row>
    <row r="25" spans="3:21">
      <c r="F25" s="54">
        <f t="shared" si="2"/>
        <v>2039</v>
      </c>
      <c r="G25" s="63">
        <f t="shared" si="6"/>
        <v>105598.07644556731</v>
      </c>
      <c r="H25" s="62">
        <f t="shared" si="8"/>
        <v>1.0749735738492916E-2</v>
      </c>
      <c r="I25" s="54">
        <f>IF(AND(F25&gt;='Inputs &amp; Outputs'!B$13,F25&lt;'Inputs &amp; Outputs'!B$13+'Inputs &amp; Outputs'!B$19),1,0)</f>
        <v>1</v>
      </c>
      <c r="J25" s="55">
        <f>I25*'Inputs &amp; Outputs'!B$16*'Benefit Calculations'!G25*('Benefit Calculations'!C$4-'Benefit Calculations'!C$5)</f>
        <v>1886.066126725176</v>
      </c>
      <c r="K25" s="71">
        <f t="shared" si="3"/>
        <v>0.54054876733776802</v>
      </c>
      <c r="L25" s="56">
        <f>K25*'Assumed Values'!$C$8</f>
        <v>4058.4401451719623</v>
      </c>
      <c r="M25" s="57">
        <f t="shared" si="0"/>
        <v>980.16640681786066</v>
      </c>
      <c r="N25" s="55">
        <f>I25*'Inputs &amp; Outputs'!B$16*'Benefit Calculations'!G25*('Benefit Calculations'!D$4-'Benefit Calculations'!D$5)</f>
        <v>513.34381799901882</v>
      </c>
      <c r="O25" s="71">
        <f t="shared" si="4"/>
        <v>0.14712494122443176</v>
      </c>
      <c r="P25" s="56">
        <f>ABS(O25*'Assumed Values'!$C$7)</f>
        <v>280.27301303254251</v>
      </c>
      <c r="Q25" s="57">
        <f t="shared" si="1"/>
        <v>67.689600507951454</v>
      </c>
      <c r="T25" s="68">
        <f t="shared" si="5"/>
        <v>0.49037719294854576</v>
      </c>
      <c r="U25" s="69">
        <f>T25*'Assumed Values'!$D$8</f>
        <v>0</v>
      </c>
    </row>
    <row r="26" spans="3:21">
      <c r="F26" s="54">
        <f t="shared" si="2"/>
        <v>2040</v>
      </c>
      <c r="G26" s="63">
        <f t="shared" si="6"/>
        <v>106733.22786185033</v>
      </c>
      <c r="H26" s="62">
        <f t="shared" si="8"/>
        <v>1.0749735738492916E-2</v>
      </c>
      <c r="I26" s="54">
        <f>IF(AND(F26&gt;='Inputs &amp; Outputs'!B$13,F26&lt;'Inputs &amp; Outputs'!B$13+'Inputs &amp; Outputs'!B$19),1,0)</f>
        <v>1</v>
      </c>
      <c r="J26" s="55">
        <f>I26*'Inputs &amp; Outputs'!B$16*'Benefit Calculations'!G26*('Benefit Calculations'!C$4-'Benefit Calculations'!C$5)</f>
        <v>1906.3408391727949</v>
      </c>
      <c r="K26" s="71">
        <f t="shared" si="3"/>
        <v>0.54635952374041719</v>
      </c>
      <c r="L26" s="56">
        <f>K26*'Assumed Values'!$C$8</f>
        <v>4102.0673042430526</v>
      </c>
      <c r="M26" s="57">
        <f t="shared" si="0"/>
        <v>925.89059501953375</v>
      </c>
      <c r="N26" s="55">
        <f>I26*'Inputs &amp; Outputs'!B$16*'Benefit Calculations'!G26*('Benefit Calculations'!D$4-'Benefit Calculations'!D$5)</f>
        <v>518.86212838549727</v>
      </c>
      <c r="O26" s="71">
        <f t="shared" si="4"/>
        <v>0.14870649546313569</v>
      </c>
      <c r="P26" s="56">
        <f>ABS(O26*'Assumed Values'!$C$7)</f>
        <v>283.28587385727349</v>
      </c>
      <c r="Q26" s="57">
        <f t="shared" si="1"/>
        <v>63.94135123893092</v>
      </c>
      <c r="T26" s="68">
        <f t="shared" si="5"/>
        <v>0.49564861818492667</v>
      </c>
      <c r="U26" s="69">
        <f>T26*'Assumed Values'!$D$8</f>
        <v>0</v>
      </c>
    </row>
    <row r="27" spans="3:21">
      <c r="F27" s="54">
        <f t="shared" si="2"/>
        <v>2041</v>
      </c>
      <c r="G27" s="63">
        <f t="shared" si="6"/>
        <v>107880.58185588158</v>
      </c>
      <c r="H27" s="62">
        <f t="shared" si="8"/>
        <v>1.0749735738492916E-2</v>
      </c>
      <c r="I27" s="54">
        <f>IF(AND(F27&gt;='Inputs &amp; Outputs'!B$13,F27&lt;'Inputs &amp; Outputs'!B$13+'Inputs &amp; Outputs'!B$19),1,0)</f>
        <v>1</v>
      </c>
      <c r="J27" s="55">
        <f>I27*'Inputs &amp; Outputs'!B$16*'Benefit Calculations'!G27*('Benefit Calculations'!C$4-'Benefit Calculations'!C$5)</f>
        <v>1926.8334994213992</v>
      </c>
      <c r="K27" s="71">
        <f t="shared" si="3"/>
        <v>0.5522327442388355</v>
      </c>
      <c r="L27" s="56">
        <f>K27*'Assumed Values'!$C$8</f>
        <v>4146.1634437451767</v>
      </c>
      <c r="M27" s="57">
        <f t="shared" si="0"/>
        <v>874.62025629789673</v>
      </c>
      <c r="N27" s="55">
        <f>I27*'Inputs &amp; Outputs'!B$16*'Benefit Calculations'!G27*('Benefit Calculations'!D$4-'Benefit Calculations'!D$5)</f>
        <v>524.43975915035344</v>
      </c>
      <c r="O27" s="71">
        <f t="shared" si="4"/>
        <v>0.15030505099196181</v>
      </c>
      <c r="P27" s="56">
        <f>ABS(O27*'Assumed Values'!$C$7)</f>
        <v>286.33112213968724</v>
      </c>
      <c r="Q27" s="57">
        <f t="shared" si="1"/>
        <v>60.400657820104286</v>
      </c>
      <c r="T27" s="68">
        <f t="shared" si="5"/>
        <v>0.50097670984956377</v>
      </c>
      <c r="U27" s="69">
        <f>T27*'Assumed Values'!$D$8</f>
        <v>0</v>
      </c>
    </row>
    <row r="28" spans="3:21">
      <c r="F28" s="54">
        <f t="shared" si="2"/>
        <v>2042</v>
      </c>
      <c r="G28" s="63">
        <f t="shared" si="6"/>
        <v>109040.26960214716</v>
      </c>
      <c r="H28" s="62">
        <f t="shared" si="8"/>
        <v>1.0749735738492916E-2</v>
      </c>
      <c r="I28" s="54">
        <f>IF(AND(F28&gt;='Inputs &amp; Outputs'!B$13,F28&lt;'Inputs &amp; Outputs'!B$13+'Inputs &amp; Outputs'!B$19),1,0)</f>
        <v>1</v>
      </c>
      <c r="J28" s="55">
        <f>I28*'Inputs &amp; Outputs'!B$16*'Benefit Calculations'!G28*('Benefit Calculations'!C$4-'Benefit Calculations'!C$5)</f>
        <v>1947.5464503522549</v>
      </c>
      <c r="K28" s="71">
        <f t="shared" si="3"/>
        <v>0.55816910030554578</v>
      </c>
      <c r="L28" s="56">
        <f>K28*'Assumed Values'!$C$8</f>
        <v>4190.7336050940376</v>
      </c>
      <c r="M28" s="57">
        <f t="shared" si="0"/>
        <v>826.18896535012345</v>
      </c>
      <c r="N28" s="55">
        <f>I28*'Inputs &amp; Outputs'!B$16*'Benefit Calculations'!G28*('Benefit Calculations'!D$4-'Benefit Calculations'!D$5)</f>
        <v>530.07734797197861</v>
      </c>
      <c r="O28" s="71">
        <f t="shared" si="4"/>
        <v>0.15192079057028612</v>
      </c>
      <c r="P28" s="56">
        <f>ABS(O28*'Assumed Values'!$C$7)</f>
        <v>289.40910603639509</v>
      </c>
      <c r="Q28" s="57">
        <f t="shared" si="1"/>
        <v>57.056027037478088</v>
      </c>
      <c r="T28" s="68">
        <f t="shared" si="5"/>
        <v>0.5063620770915862</v>
      </c>
      <c r="U28" s="69">
        <f>T28*'Assumed Values'!$D$8</f>
        <v>0</v>
      </c>
    </row>
    <row r="29" spans="3:21">
      <c r="F29" s="54">
        <f t="shared" si="2"/>
        <v>2043</v>
      </c>
      <c r="G29" s="63">
        <f t="shared" si="6"/>
        <v>110212.42368522426</v>
      </c>
      <c r="H29" s="62">
        <f t="shared" si="8"/>
        <v>1.0749735738492916E-2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111397.17811493923</v>
      </c>
      <c r="H30" s="62">
        <f t="shared" si="8"/>
        <v>1.0749735738492916E-2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118778</v>
      </c>
      <c r="H31" s="62">
        <f t="shared" si="8"/>
        <v>1.0749735738492916E-2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120054.83211154671</v>
      </c>
      <c r="H32" s="62">
        <f t="shared" si="8"/>
        <v>1.0749735738492916E-2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121345.38983087498</v>
      </c>
      <c r="H33" s="62">
        <f t="shared" si="8"/>
        <v>1.0749735738492916E-2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122649.82070464129</v>
      </c>
      <c r="H34" s="62">
        <f t="shared" si="8"/>
        <v>1.0749735738492916E-2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123968.27386558971</v>
      </c>
      <c r="H35" s="62">
        <f t="shared" si="8"/>
        <v>1.0749735738492916E-2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125300.90004960191</v>
      </c>
      <c r="H36" s="62">
        <f t="shared" si="8"/>
        <v>1.0749735738492916E-2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35191.08944188591</v>
      </c>
      <c r="K37" s="55">
        <f t="shared" ref="K37:Q37" si="9">SUM(K4:K36)</f>
        <v>10.085807570338915</v>
      </c>
      <c r="L37" s="58">
        <f t="shared" si="9"/>
        <v>75724.243238104551</v>
      </c>
      <c r="M37" s="59">
        <f t="shared" si="9"/>
        <v>29848.032167553967</v>
      </c>
      <c r="N37" s="55">
        <f t="shared" si="9"/>
        <v>9578.2051104483853</v>
      </c>
      <c r="O37" s="55">
        <f t="shared" si="9"/>
        <v>2.7451248354430637</v>
      </c>
      <c r="P37" s="55">
        <f t="shared" si="9"/>
        <v>5229.4628115190362</v>
      </c>
      <c r="Q37" s="59">
        <f t="shared" si="9"/>
        <v>2061.2840425020322</v>
      </c>
      <c r="T37" s="68">
        <f>SUM(T4:T36)</f>
        <v>9.1496832548903377</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CEAEBE-7A69-4240-9AC3-4E0130D0D2FE}"/>
</file>

<file path=customXml/itemProps2.xml><?xml version="1.0" encoding="utf-8"?>
<ds:datastoreItem xmlns:ds="http://schemas.openxmlformats.org/officeDocument/2006/customXml" ds:itemID="{78056995-5779-4338-AC7C-DBC78EE8557A}"/>
</file>

<file path=customXml/itemProps3.xml><?xml version="1.0" encoding="utf-8"?>
<ds:datastoreItem xmlns:ds="http://schemas.openxmlformats.org/officeDocument/2006/customXml" ds:itemID="{1A4C4CF0-94FB-48F8-9FA5-4A63201112F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