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3_FM787/"/>
    </mc:Choice>
  </mc:AlternateContent>
  <xr:revisionPtr revIDLastSave="1" documentId="8_{228E13DE-767B-4BC2-B5CC-4E26425FFB12}" xr6:coauthVersionLast="40" xr6:coauthVersionMax="40" xr10:uidLastSave="{540D2CFC-8AD2-4AFE-BC0B-D8B7065F4D48}"/>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<sst xmlns="http://schemas.openxmlformats.org/spreadsheetml/2006/main" count="263" uniqueCount="131">
  <si>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</si>
  <si>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</si>
  <si>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</si>
  <si>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</si>
  <si>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</si>
  <si>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</si>
  <si>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</si>
  <si>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</si>
  <si>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</si>
  <si>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</si>
  <si>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</si>
  <si>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</si>
  <si>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</si>
  <si>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</si>
  <si>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</si>
  <si>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</si>
  <si>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</si>
  <si>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</si>
  <si>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</si>
  <si>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</si>
  <si>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</si>
  <si>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</si>
  <si>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</si>
  <si>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</si>
  <si>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</si>
  <si>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</si>
  <si>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</si>
  <si>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</si>
  <si>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</si>
  <si>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</si>
  <si>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</si>
  <si>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</si>
  <si>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</si>
  <si>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</si>
  <si>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</si>
  <si>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</si>
  <si>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</si>
  <si>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</si>
  <si>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</si>
  <si>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</si>
  <si>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</si>
  <si>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</si>
  <si>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</si>
  <si>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</si>
  <si>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</si>
  <si>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</si>
  <si>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</si>
  <si>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FM 787 Trinity River Bridge Relocation</t>
  </si>
  <si>
    <t>Data entered by the sponsors</t>
  </si>
  <si>
    <t>Application ID Number:</t>
  </si>
  <si>
    <t>Data populated/calculated based on inputs</t>
  </si>
  <si>
    <t>Sponsor ID Number (CSJ, etc.):</t>
  </si>
  <si>
    <t>N/A</t>
  </si>
  <si>
    <t xml:space="preserve">HGAC regional travel demand model data provided by HGAC </t>
  </si>
  <si>
    <t>Project County</t>
  </si>
  <si>
    <t>Liberty</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</si>
  <si>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</si>
  <si>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</si>
  <si>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</si>
  <si>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</si>
  <si>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</si>
  <si>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</si>
  <si>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</si>
  <si>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</si>
  <si>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</si>
  <si>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</si>
  <si>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</si>
  <si>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</si>
  <si>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</si>
  <si>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</si>
  <si>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</si>
  <si>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</si>
  <si>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</si>
  <si>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</si>
  <si>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</si>
  <si>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</si>
  <si>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</si>
  <si>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</si>
  <si>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</si>
  <si>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</si>
  <si>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</si>
  <si>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</si>
  <si>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</si>
  <si>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</si>
  <si>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</si>
  <si>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</si>
  <si>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</si>
  <si>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</si>
  <si>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</si>
  <si>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</si>
  <si>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</si>
  <si>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</si>
  <si>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</si>
  <si>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</si>
  <si>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</si>
  <si>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</si>
  <si>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</si>
  <si>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</si>
  <si>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</si>
  <si>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</si>
  <si>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</si>
  <si>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</si>
  <si>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</si>
  <si>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</si>
  <si>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</si>
  <si>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</si>
  <si>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</si>
  <si>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</si>
  <si>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</si>
  <si>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</si>
  <si>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</si>
  <si>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</si>
  <si>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</si>
  <si>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</si>
  <si>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</si>
  <si>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</si>
  <si>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</si>
  <si>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</si>
  <si>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Harris</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</si>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</sst>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5">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0" fillId="2" borderId="1" xfId="0" applyFill="1" applyBorder="1" applyAlignment="1" applyProtection="1">
      <alignment horizontal="left" wrapText="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7" t="s">
        <v>0</v>
      </c>
      <c r="B3" s="49"/>
      <c r="C3" s="49"/>
      <c r="D3" s="7" t="s">
        <v>1</v>
      </c>
      <c r="E3" s="8" t="s">
        <v>2</v>
      </c>
      <c r="F3" s="49"/>
      <c r="G3" s="14" t="s">
        <v>3</v>
      </c>
      <c r="H3" s="14"/>
      <c r="I3" s="14" t="s">
        <v>4</v>
      </c>
      <c r="J3" s="14" t="s">
        <v>5</v>
      </c>
    </row>
    <row r="4" spans="1:10">
      <c r="A4" s="5" t="s">
        <v>6</v>
      </c>
      <c r="B4" s="6"/>
      <c r="C4" s="49"/>
      <c r="D4" s="5" t="s">
        <v>7</v>
      </c>
      <c r="E4" s="45">
        <v>2015</v>
      </c>
      <c r="F4" s="49"/>
      <c r="G4" s="12">
        <f>E4</f>
        <v>2015</v>
      </c>
      <c r="H4" s="12">
        <f>IF(G4&lt;2041,1,0)</f>
        <v>1</v>
      </c>
      <c r="I4" s="21">
        <f>IF($G4&lt;($G$4+$E$5),$E$17,0)*H4</f>
        <v>0</v>
      </c>
      <c r="J4" s="34" t="e">
        <f>I4*$B$18*$B$19/10^3</f>
        <v>#REF!</v>
      </c>
    </row>
    <row r="5" spans="1:10">
      <c r="A5" s="5" t="s">
        <v>8</v>
      </c>
      <c r="B5" s="6"/>
      <c r="C5" s="49"/>
      <c r="D5" s="5" t="s">
        <v>9</v>
      </c>
      <c r="E5" s="9">
        <v>10</v>
      </c>
      <c r="F5" s="49"/>
      <c r="G5" s="13">
        <f t="shared" ref="G5:G29" si="0">G4+1</f>
        <v>2016</v>
      </c>
      <c r="H5" s="13">
        <f t="shared" ref="H5:H29" si="1">IF(G5&lt;2041,1,0)</f>
        <v>1</v>
      </c>
      <c r="I5" s="21">
        <f t="shared" ref="I5:I29" si="2">IF($G5&lt;($G$4+$E$5),$E$17,0)*H5</f>
        <v>0</v>
      </c>
      <c r="J5" s="41" t="e">
        <f t="shared" ref="J5:J24" si="3">I5*$B$18*$B$19/10^3</f>
        <v>#REF!</v>
      </c>
    </row>
    <row r="6" spans="1:10">
      <c r="A6" s="5" t="s">
        <v>10</v>
      </c>
      <c r="B6" s="6">
        <v>1</v>
      </c>
      <c r="C6" s="49"/>
      <c r="D6" s="122" t="s">
        <v>11</v>
      </c>
      <c r="E6" s="123"/>
      <c r="F6" s="49"/>
      <c r="G6" s="12">
        <f t="shared" si="0"/>
        <v>2017</v>
      </c>
      <c r="H6" s="12">
        <f t="shared" si="1"/>
        <v>1</v>
      </c>
      <c r="I6" s="21">
        <f t="shared" si="2"/>
        <v>0</v>
      </c>
      <c r="J6" s="34" t="e">
        <f t="shared" si="3"/>
        <v>#REF!</v>
      </c>
    </row>
    <row r="7" spans="1:10">
      <c r="A7" s="5" t="s">
        <v>12</v>
      </c>
      <c r="B7" s="23"/>
      <c r="C7" s="49"/>
      <c r="D7" s="5" t="s">
        <v>13</v>
      </c>
      <c r="E7" s="9"/>
      <c r="F7" s="49"/>
      <c r="G7" s="13">
        <f t="shared" si="0"/>
        <v>2018</v>
      </c>
      <c r="H7" s="13">
        <f t="shared" si="1"/>
        <v>1</v>
      </c>
      <c r="I7" s="21">
        <f t="shared" si="2"/>
        <v>0</v>
      </c>
      <c r="J7" s="41" t="e">
        <f t="shared" si="3"/>
        <v>#REF!</v>
      </c>
    </row>
    <row r="8" spans="1:10">
      <c r="A8" s="22" t="s">
        <v>14</v>
      </c>
      <c r="B8" s="23"/>
      <c r="C8" s="49"/>
      <c r="D8" s="5" t="s">
        <v>15</v>
      </c>
      <c r="E8" s="44">
        <v>1.1499999999999999</v>
      </c>
      <c r="F8" s="49"/>
      <c r="G8" s="12">
        <f t="shared" si="0"/>
        <v>2019</v>
      </c>
      <c r="H8" s="12">
        <f t="shared" si="1"/>
        <v>1</v>
      </c>
      <c r="I8" s="21">
        <f t="shared" si="2"/>
        <v>0</v>
      </c>
      <c r="J8" s="34" t="e">
        <f t="shared" si="3"/>
        <v>#REF!</v>
      </c>
    </row>
    <row r="9" spans="1:10">
      <c r="A9" s="49"/>
      <c r="B9" s="49"/>
      <c r="C9" s="49"/>
      <c r="D9" s="49"/>
      <c r="E9" s="49"/>
      <c r="F9" s="49"/>
      <c r="G9" s="13">
        <f t="shared" si="0"/>
        <v>2020</v>
      </c>
      <c r="H9" s="13">
        <f t="shared" si="1"/>
        <v>1</v>
      </c>
      <c r="I9" s="21">
        <f t="shared" si="2"/>
        <v>0</v>
      </c>
      <c r="J9" s="41" t="e">
        <f t="shared" si="3"/>
        <v>#REF!</v>
      </c>
    </row>
    <row r="10" spans="1:10">
      <c r="A10" s="11" t="s">
        <v>16</v>
      </c>
      <c r="B10" s="49"/>
      <c r="C10" s="49"/>
      <c r="D10" s="49"/>
      <c r="E10" s="49"/>
      <c r="F10" s="49"/>
      <c r="G10" s="12">
        <f t="shared" si="0"/>
        <v>2021</v>
      </c>
      <c r="H10" s="12">
        <f t="shared" si="1"/>
        <v>1</v>
      </c>
      <c r="I10" s="21">
        <f t="shared" si="2"/>
        <v>0</v>
      </c>
      <c r="J10" s="34" t="e">
        <f t="shared" si="3"/>
        <v>#REF!</v>
      </c>
    </row>
    <row r="11" spans="1:10">
      <c r="A11" s="10" t="s">
        <v>17</v>
      </c>
      <c r="B11" s="42" t="e">
        <f>NPV($B$17,J4:J29)/(1+$B$17)^(E4-B16+1)</f>
        <v>#REF!</v>
      </c>
      <c r="C11" s="49"/>
      <c r="D11" s="49"/>
      <c r="E11" s="49"/>
      <c r="F11" s="49"/>
      <c r="G11" s="13">
        <f t="shared" si="0"/>
        <v>2022</v>
      </c>
      <c r="H11" s="13">
        <f t="shared" si="1"/>
        <v>1</v>
      </c>
      <c r="I11" s="21">
        <f t="shared" si="2"/>
        <v>0</v>
      </c>
      <c r="J11" s="41" t="e">
        <f t="shared" si="3"/>
        <v>#REF!</v>
      </c>
    </row>
    <row r="12" spans="1:10">
      <c r="A12" s="10" t="s">
        <v>18</v>
      </c>
      <c r="B12" s="40" t="e">
        <f>B11/B7</f>
        <v>#REF!</v>
      </c>
      <c r="C12" s="49"/>
      <c r="D12" s="49"/>
      <c r="E12" s="49"/>
      <c r="F12" s="49"/>
      <c r="G12" s="12">
        <f t="shared" si="0"/>
        <v>2023</v>
      </c>
      <c r="H12" s="12">
        <f t="shared" si="1"/>
        <v>1</v>
      </c>
      <c r="I12" s="21">
        <f t="shared" si="2"/>
        <v>0</v>
      </c>
      <c r="J12" s="34" t="e">
        <f t="shared" si="3"/>
        <v>#REF!</v>
      </c>
    </row>
    <row r="13" spans="1:10">
      <c r="A13" s="49"/>
      <c r="B13" s="49"/>
      <c r="C13" s="49"/>
      <c r="D13" s="49"/>
      <c r="E13" s="49"/>
      <c r="F13" s="49"/>
      <c r="G13" s="13">
        <f t="shared" si="0"/>
        <v>2024</v>
      </c>
      <c r="H13" s="13">
        <f t="shared" si="1"/>
        <v>1</v>
      </c>
      <c r="I13" s="21">
        <f t="shared" si="2"/>
        <v>0</v>
      </c>
      <c r="J13" s="41" t="e">
        <f t="shared" si="3"/>
        <v>#REF!</v>
      </c>
    </row>
    <row r="14" spans="1:10">
      <c r="A14" s="49"/>
      <c r="B14" s="49"/>
      <c r="C14" s="49"/>
      <c r="D14" s="49"/>
      <c r="E14" s="49"/>
      <c r="F14" s="49"/>
      <c r="G14" s="12">
        <f>G13+1</f>
        <v>2025</v>
      </c>
      <c r="H14" s="12">
        <f t="shared" si="1"/>
        <v>1</v>
      </c>
      <c r="I14" s="21">
        <f t="shared" si="2"/>
        <v>0</v>
      </c>
      <c r="J14" s="34" t="e">
        <f t="shared" si="3"/>
        <v>#REF!</v>
      </c>
    </row>
    <row r="15" spans="1:10">
      <c r="A15" s="15" t="s">
        <v>19</v>
      </c>
      <c r="B15" s="49"/>
      <c r="C15" s="49"/>
      <c r="D15" s="49"/>
      <c r="E15" s="49"/>
      <c r="F15" s="49"/>
      <c r="G15" s="13">
        <f t="shared" si="0"/>
        <v>2026</v>
      </c>
      <c r="H15" s="13">
        <f t="shared" si="1"/>
        <v>1</v>
      </c>
      <c r="I15" s="21">
        <f t="shared" si="2"/>
        <v>0</v>
      </c>
      <c r="J15" s="41" t="e">
        <f t="shared" si="3"/>
        <v>#REF!</v>
      </c>
    </row>
    <row r="16" spans="1:10">
      <c r="A16" s="16" t="s">
        <v>20</v>
      </c>
      <c r="B16" s="26" t="e">
        <f>'Assumed Values'!#REF!</f>
        <v>#REF!</v>
      </c>
      <c r="C16" s="49"/>
      <c r="D16" s="15" t="s">
        <v>21</v>
      </c>
      <c r="E16" s="24" t="s">
        <v>2</v>
      </c>
      <c r="F16" s="49"/>
      <c r="G16" s="12">
        <f t="shared" si="0"/>
        <v>2027</v>
      </c>
      <c r="H16" s="12">
        <f t="shared" si="1"/>
        <v>1</v>
      </c>
      <c r="I16" s="21">
        <f t="shared" si="2"/>
        <v>0</v>
      </c>
      <c r="J16" s="34" t="e">
        <f t="shared" si="3"/>
        <v>#REF!</v>
      </c>
    </row>
    <row r="17" spans="1:10">
      <c r="A17" s="16" t="s">
        <v>22</v>
      </c>
      <c r="B17" s="17" t="e">
        <f>'Assumed Values'!#REF!</f>
        <v>#REF!</v>
      </c>
      <c r="C17" s="49"/>
      <c r="D17" s="19" t="s">
        <v>23</v>
      </c>
      <c r="E17" s="20">
        <f>E7/E8</f>
        <v>0</v>
      </c>
      <c r="F17" s="49"/>
      <c r="G17" s="13">
        <f t="shared" si="0"/>
        <v>2028</v>
      </c>
      <c r="H17" s="13">
        <f t="shared" si="1"/>
        <v>1</v>
      </c>
      <c r="I17" s="21">
        <f t="shared" si="2"/>
        <v>0</v>
      </c>
      <c r="J17" s="41" t="e">
        <f t="shared" si="3"/>
        <v>#REF!</v>
      </c>
    </row>
    <row r="18" spans="1:10">
      <c r="A18" s="16" t="s">
        <v>24</v>
      </c>
      <c r="B18" s="16">
        <f>IF(B6=2,2.1, 1.1)</f>
        <v>1.1000000000000001</v>
      </c>
      <c r="C18" s="49"/>
      <c r="D18" s="49"/>
      <c r="E18" s="49"/>
      <c r="F18" s="49"/>
      <c r="G18" s="12">
        <f t="shared" si="0"/>
        <v>2029</v>
      </c>
      <c r="H18" s="12">
        <f t="shared" si="1"/>
        <v>1</v>
      </c>
      <c r="I18" s="21">
        <f t="shared" si="2"/>
        <v>0</v>
      </c>
      <c r="J18" s="34" t="e">
        <f t="shared" si="3"/>
        <v>#REF!</v>
      </c>
    </row>
    <row r="19" spans="1:10">
      <c r="A19" s="16" t="s">
        <v>25</v>
      </c>
      <c r="B19" s="18" t="e">
        <f>'Assumed Values'!#REF!</f>
        <v>#REF!</v>
      </c>
      <c r="C19" s="49"/>
      <c r="D19" s="49"/>
      <c r="E19" s="49"/>
      <c r="F19" s="49"/>
      <c r="G19" s="13">
        <f t="shared" si="0"/>
        <v>2030</v>
      </c>
      <c r="H19" s="13">
        <f t="shared" si="1"/>
        <v>1</v>
      </c>
      <c r="I19" s="21">
        <f t="shared" si="2"/>
        <v>0</v>
      </c>
      <c r="J19" s="41" t="e">
        <f t="shared" si="3"/>
        <v>#REF!</v>
      </c>
    </row>
    <row r="20" spans="1:10">
      <c r="A20" s="16" t="s">
        <v>26</v>
      </c>
      <c r="B20" s="16">
        <v>260</v>
      </c>
      <c r="C20" s="49"/>
      <c r="D20" s="49"/>
      <c r="E20" s="49"/>
      <c r="F20" s="49"/>
      <c r="G20" s="12">
        <f t="shared" si="0"/>
        <v>2031</v>
      </c>
      <c r="H20" s="12">
        <f t="shared" si="1"/>
        <v>1</v>
      </c>
      <c r="I20" s="21">
        <f t="shared" si="2"/>
        <v>0</v>
      </c>
      <c r="J20" s="34" t="e">
        <f t="shared" si="3"/>
        <v>#REF!</v>
      </c>
    </row>
    <row r="21" spans="1:10">
      <c r="A21" s="49"/>
      <c r="B21" s="49"/>
      <c r="C21" s="49"/>
      <c r="D21" s="49"/>
      <c r="E21" s="49"/>
      <c r="F21" s="49"/>
      <c r="G21" s="13">
        <f t="shared" si="0"/>
        <v>2032</v>
      </c>
      <c r="H21" s="13">
        <f t="shared" si="1"/>
        <v>1</v>
      </c>
      <c r="I21" s="21">
        <f t="shared" si="2"/>
        <v>0</v>
      </c>
      <c r="J21" s="41" t="e">
        <f t="shared" si="3"/>
        <v>#REF!</v>
      </c>
    </row>
    <row r="22" spans="1:10">
      <c r="A22" s="49"/>
      <c r="B22" s="49"/>
      <c r="C22" s="49"/>
      <c r="D22" s="49"/>
      <c r="E22" s="49"/>
      <c r="F22" s="49"/>
      <c r="G22" s="12">
        <f t="shared" si="0"/>
        <v>2033</v>
      </c>
      <c r="H22" s="12">
        <f t="shared" si="1"/>
        <v>1</v>
      </c>
      <c r="I22" s="21">
        <f t="shared" si="2"/>
        <v>0</v>
      </c>
      <c r="J22" s="34" t="e">
        <f t="shared" si="3"/>
        <v>#REF!</v>
      </c>
    </row>
    <row r="23" spans="1:10">
      <c r="A23" s="49"/>
      <c r="B23" s="49"/>
      <c r="C23" s="49"/>
      <c r="D23" s="49"/>
      <c r="E23" s="49"/>
      <c r="F23" s="49"/>
      <c r="G23" s="13">
        <f t="shared" si="0"/>
        <v>2034</v>
      </c>
      <c r="H23" s="13">
        <f t="shared" si="1"/>
        <v>1</v>
      </c>
      <c r="I23" s="21">
        <f t="shared" si="2"/>
        <v>0</v>
      </c>
      <c r="J23" s="41" t="e">
        <f t="shared" si="3"/>
        <v>#REF!</v>
      </c>
    </row>
    <row r="24" spans="1:10">
      <c r="A24" s="49"/>
      <c r="B24" s="49"/>
      <c r="C24" s="49"/>
      <c r="D24" s="49"/>
      <c r="E24" s="49"/>
      <c r="F24" s="49"/>
      <c r="G24" s="12">
        <f t="shared" si="0"/>
        <v>2035</v>
      </c>
      <c r="H24" s="12">
        <f t="shared" si="1"/>
        <v>1</v>
      </c>
      <c r="I24" s="21">
        <f t="shared" si="2"/>
        <v>0</v>
      </c>
      <c r="J24" s="34" t="e">
        <f t="shared" si="3"/>
        <v>#REF!</v>
      </c>
    </row>
    <row r="25" spans="1:10">
      <c r="A25" s="49"/>
      <c r="B25" s="49"/>
      <c r="C25" s="49"/>
      <c r="D25" s="49"/>
      <c r="E25" s="49"/>
      <c r="F25" s="49"/>
      <c r="G25" s="13">
        <f t="shared" si="0"/>
        <v>2036</v>
      </c>
      <c r="H25" s="13">
        <f t="shared" si="1"/>
        <v>1</v>
      </c>
      <c r="I25" s="21">
        <f t="shared" si="2"/>
        <v>0</v>
      </c>
      <c r="J25" s="41" t="e">
        <f t="shared" ref="J25:J29" si="4">I25*$B$18*$B$19/10^3</f>
        <v>#REF!</v>
      </c>
    </row>
    <row r="26" spans="1:10">
      <c r="A26" s="49"/>
      <c r="B26" s="49"/>
      <c r="C26" s="49"/>
      <c r="D26" s="49"/>
      <c r="E26" s="49"/>
      <c r="F26" s="49"/>
      <c r="G26" s="12">
        <f t="shared" si="0"/>
        <v>2037</v>
      </c>
      <c r="H26" s="12">
        <f t="shared" si="1"/>
        <v>1</v>
      </c>
      <c r="I26" s="21">
        <f t="shared" si="2"/>
        <v>0</v>
      </c>
      <c r="J26" s="34" t="e">
        <f t="shared" si="4"/>
        <v>#REF!</v>
      </c>
    </row>
    <row r="27" spans="1:10">
      <c r="A27" s="49"/>
      <c r="B27" s="49"/>
      <c r="C27" s="49"/>
      <c r="D27" s="49"/>
      <c r="E27" s="49"/>
      <c r="F27" s="49"/>
      <c r="G27" s="13">
        <f t="shared" si="0"/>
        <v>2038</v>
      </c>
      <c r="H27" s="13">
        <f t="shared" si="1"/>
        <v>1</v>
      </c>
      <c r="I27" s="21">
        <f t="shared" si="2"/>
        <v>0</v>
      </c>
      <c r="J27" s="41" t="e">
        <f t="shared" si="4"/>
        <v>#REF!</v>
      </c>
    </row>
    <row r="28" spans="1:10">
      <c r="A28" s="49"/>
      <c r="B28" s="49"/>
      <c r="C28" s="49"/>
      <c r="D28" s="49"/>
      <c r="E28" s="49"/>
      <c r="F28" s="49"/>
      <c r="G28" s="12">
        <f t="shared" si="0"/>
        <v>2039</v>
      </c>
      <c r="H28" s="12">
        <f t="shared" si="1"/>
        <v>1</v>
      </c>
      <c r="I28" s="21">
        <f t="shared" si="2"/>
        <v>0</v>
      </c>
      <c r="J28" s="34" t="e">
        <f t="shared" si="4"/>
        <v>#REF!</v>
      </c>
    </row>
    <row r="29" spans="1:10">
      <c r="A29" s="25"/>
      <c r="B29" s="49"/>
      <c r="C29" s="49"/>
      <c r="D29" s="49"/>
      <c r="E29" s="49"/>
      <c r="F29" s="49"/>
      <c r="G29" s="13">
        <f t="shared" si="0"/>
        <v>2040</v>
      </c>
      <c r="H29" s="13">
        <f t="shared" si="1"/>
        <v>1</v>
      </c>
      <c r="I29" s="21">
        <f t="shared" si="2"/>
        <v>0</v>
      </c>
      <c r="J29" s="41" t="e">
        <f t="shared" si="4"/>
        <v>#REF!</v>
      </c>
    </row>
    <row r="51" spans="1:1">
      <c r="A51" s="49" t="s">
        <v>27</v>
      </c>
    </row>
    <row r="52" spans="1:1">
      <c r="A52" s="4" t="s">
        <v>28</v>
      </c>
    </row>
    <row r="53" spans="1:1">
      <c r="A53" s="4"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7" t="s">
        <v>0</v>
      </c>
      <c r="B3" s="49"/>
      <c r="C3" s="49"/>
      <c r="D3" s="7" t="s">
        <v>30</v>
      </c>
      <c r="E3" s="8" t="s">
        <v>2</v>
      </c>
      <c r="F3" s="49"/>
      <c r="G3" s="14" t="s">
        <v>3</v>
      </c>
      <c r="H3" s="14" t="s">
        <v>31</v>
      </c>
      <c r="I3" s="14" t="s">
        <v>32</v>
      </c>
      <c r="J3" s="14" t="s">
        <v>33</v>
      </c>
      <c r="K3" s="14" t="s">
        <v>34</v>
      </c>
    </row>
    <row r="4" spans="1:11">
      <c r="A4" s="5" t="s">
        <v>6</v>
      </c>
      <c r="B4" s="6"/>
      <c r="C4" s="49"/>
      <c r="D4" s="5" t="s">
        <v>7</v>
      </c>
      <c r="E4" s="45">
        <v>2015</v>
      </c>
      <c r="F4" s="49"/>
      <c r="G4" s="12">
        <f>E4</f>
        <v>2015</v>
      </c>
      <c r="H4" s="37" t="e">
        <f t="shared" ref="H4:H24" si="0">IF($G4&lt;($G$4+$E$5),$E$17,0)</f>
        <v>#REF!</v>
      </c>
      <c r="I4" s="36" t="e">
        <f>H4*$B$20/10^3</f>
        <v>#REF!</v>
      </c>
      <c r="J4" s="37" t="e">
        <f t="shared" ref="J4:J24" si="1">IF($G4&lt;($G$4+$E$5),$E$18,0)</f>
        <v>#REF!</v>
      </c>
      <c r="K4" s="36" t="e">
        <f>J4*$B$21/10^3</f>
        <v>#REF!</v>
      </c>
    </row>
    <row r="5" spans="1:11">
      <c r="A5" s="5" t="s">
        <v>8</v>
      </c>
      <c r="B5" s="6"/>
      <c r="C5" s="49"/>
      <c r="D5" s="5" t="s">
        <v>9</v>
      </c>
      <c r="E5" s="9">
        <v>10</v>
      </c>
      <c r="F5" s="49"/>
      <c r="G5" s="13">
        <f t="shared" ref="G5:G29" si="2">G4+1</f>
        <v>2016</v>
      </c>
      <c r="H5" s="37" t="e">
        <f t="shared" si="0"/>
        <v>#REF!</v>
      </c>
      <c r="I5" s="38" t="e">
        <f t="shared" ref="I5:I24" si="3">H5*$B$20/10^3</f>
        <v>#REF!</v>
      </c>
      <c r="J5" s="37" t="e">
        <f t="shared" si="1"/>
        <v>#REF!</v>
      </c>
      <c r="K5" s="38" t="e">
        <f t="shared" ref="K5:K24" si="4">J5*$B$21/10^3</f>
        <v>#REF!</v>
      </c>
    </row>
    <row r="6" spans="1:11">
      <c r="A6" s="5" t="s">
        <v>35</v>
      </c>
      <c r="B6" s="6">
        <v>2</v>
      </c>
      <c r="C6" s="49"/>
      <c r="D6" s="122" t="s">
        <v>11</v>
      </c>
      <c r="E6" s="123"/>
      <c r="F6" s="49"/>
      <c r="G6" s="12">
        <f t="shared" si="2"/>
        <v>2017</v>
      </c>
      <c r="H6" s="37" t="e">
        <f t="shared" si="0"/>
        <v>#REF!</v>
      </c>
      <c r="I6" s="36" t="e">
        <f t="shared" si="3"/>
        <v>#REF!</v>
      </c>
      <c r="J6" s="37" t="e">
        <f t="shared" si="1"/>
        <v>#REF!</v>
      </c>
      <c r="K6" s="36" t="e">
        <f t="shared" si="4"/>
        <v>#REF!</v>
      </c>
    </row>
    <row r="7" spans="1:11">
      <c r="A7" s="5" t="s">
        <v>12</v>
      </c>
      <c r="B7" s="23"/>
      <c r="C7" s="49"/>
      <c r="D7" s="5" t="s">
        <v>36</v>
      </c>
      <c r="E7" s="9"/>
      <c r="F7" s="49"/>
      <c r="G7" s="13">
        <f t="shared" si="2"/>
        <v>2018</v>
      </c>
      <c r="H7" s="37" t="e">
        <f t="shared" si="0"/>
        <v>#REF!</v>
      </c>
      <c r="I7" s="38" t="e">
        <f t="shared" si="3"/>
        <v>#REF!</v>
      </c>
      <c r="J7" s="37" t="e">
        <f t="shared" si="1"/>
        <v>#REF!</v>
      </c>
      <c r="K7" s="38" t="e">
        <f t="shared" si="4"/>
        <v>#REF!</v>
      </c>
    </row>
    <row r="8" spans="1:11">
      <c r="A8" s="22" t="s">
        <v>14</v>
      </c>
      <c r="B8" s="23"/>
      <c r="C8" s="49"/>
      <c r="D8" s="122" t="s">
        <v>37</v>
      </c>
      <c r="E8" s="123"/>
      <c r="F8" s="49"/>
      <c r="G8" s="12">
        <f t="shared" si="2"/>
        <v>2019</v>
      </c>
      <c r="H8" s="37" t="e">
        <f t="shared" si="0"/>
        <v>#REF!</v>
      </c>
      <c r="I8" s="36" t="e">
        <f t="shared" si="3"/>
        <v>#REF!</v>
      </c>
      <c r="J8" s="37" t="e">
        <f t="shared" si="1"/>
        <v>#REF!</v>
      </c>
      <c r="K8" s="36" t="e">
        <f t="shared" si="4"/>
        <v>#REF!</v>
      </c>
    </row>
    <row r="9" spans="1:11">
      <c r="A9" s="49"/>
      <c r="B9" s="49"/>
      <c r="C9" s="49"/>
      <c r="D9" s="5" t="s">
        <v>38</v>
      </c>
      <c r="E9" s="9"/>
      <c r="F9" s="49"/>
      <c r="G9" s="13">
        <f t="shared" si="2"/>
        <v>2020</v>
      </c>
      <c r="H9" s="37" t="e">
        <f t="shared" si="0"/>
        <v>#REF!</v>
      </c>
      <c r="I9" s="38" t="e">
        <f t="shared" si="3"/>
        <v>#REF!</v>
      </c>
      <c r="J9" s="37" t="e">
        <f t="shared" si="1"/>
        <v>#REF!</v>
      </c>
      <c r="K9" s="38" t="e">
        <f t="shared" si="4"/>
        <v>#REF!</v>
      </c>
    </row>
    <row r="10" spans="1:11">
      <c r="A10" s="11" t="s">
        <v>16</v>
      </c>
      <c r="B10" s="49"/>
      <c r="C10" s="49"/>
      <c r="D10" s="5" t="s">
        <v>39</v>
      </c>
      <c r="E10" s="9"/>
      <c r="F10" s="49"/>
      <c r="G10" s="12">
        <f t="shared" si="2"/>
        <v>2021</v>
      </c>
      <c r="H10" s="37" t="e">
        <f t="shared" si="0"/>
        <v>#REF!</v>
      </c>
      <c r="I10" s="36" t="e">
        <f t="shared" si="3"/>
        <v>#REF!</v>
      </c>
      <c r="J10" s="37" t="e">
        <f t="shared" si="1"/>
        <v>#REF!</v>
      </c>
      <c r="K10" s="36" t="e">
        <f t="shared" si="4"/>
        <v>#REF!</v>
      </c>
    </row>
    <row r="11" spans="1:11">
      <c r="A11" s="10" t="s">
        <v>40</v>
      </c>
      <c r="B11" s="39" t="e">
        <f>(NPV($B$17,K4:K24)+NPV($B$17,I4:I24))/(1+$B$17)^2</f>
        <v>#REF!</v>
      </c>
      <c r="C11" s="49"/>
      <c r="D11" s="49"/>
      <c r="E11" s="49"/>
      <c r="F11" s="49"/>
      <c r="G11" s="13">
        <f t="shared" si="2"/>
        <v>2022</v>
      </c>
      <c r="H11" s="37" t="e">
        <f t="shared" si="0"/>
        <v>#REF!</v>
      </c>
      <c r="I11" s="38" t="e">
        <f t="shared" si="3"/>
        <v>#REF!</v>
      </c>
      <c r="J11" s="37" t="e">
        <f t="shared" si="1"/>
        <v>#REF!</v>
      </c>
      <c r="K11" s="38" t="e">
        <f t="shared" si="4"/>
        <v>#REF!</v>
      </c>
    </row>
    <row r="12" spans="1:11">
      <c r="A12" s="10" t="s">
        <v>18</v>
      </c>
      <c r="B12" s="40" t="e">
        <f>B11/B7</f>
        <v>#REF!</v>
      </c>
      <c r="C12" s="49"/>
      <c r="D12" s="49"/>
      <c r="E12" s="49"/>
      <c r="F12" s="49"/>
      <c r="G12" s="12">
        <f t="shared" si="2"/>
        <v>2023</v>
      </c>
      <c r="H12" s="37" t="e">
        <f t="shared" si="0"/>
        <v>#REF!</v>
      </c>
      <c r="I12" s="36" t="e">
        <f t="shared" si="3"/>
        <v>#REF!</v>
      </c>
      <c r="J12" s="37" t="e">
        <f t="shared" si="1"/>
        <v>#REF!</v>
      </c>
      <c r="K12" s="36" t="e">
        <f t="shared" si="4"/>
        <v>#REF!</v>
      </c>
    </row>
    <row r="13" spans="1:11">
      <c r="A13" s="10" t="s">
        <v>41</v>
      </c>
      <c r="B13" s="39" t="e">
        <f>B7*(B17/(1-(1+B17)^(-E5))/(SUM(H4:H29)+SUM(J4:J29)))</f>
        <v>#REF!</v>
      </c>
      <c r="C13" s="49"/>
      <c r="D13" s="49"/>
      <c r="E13" s="49"/>
      <c r="F13" s="49"/>
      <c r="G13" s="13">
        <f t="shared" si="2"/>
        <v>2024</v>
      </c>
      <c r="H13" s="37" t="e">
        <f t="shared" si="0"/>
        <v>#REF!</v>
      </c>
      <c r="I13" s="38" t="e">
        <f t="shared" si="3"/>
        <v>#REF!</v>
      </c>
      <c r="J13" s="37" t="e">
        <f t="shared" si="1"/>
        <v>#REF!</v>
      </c>
      <c r="K13" s="38" t="e">
        <f t="shared" si="4"/>
        <v>#REF!</v>
      </c>
    </row>
    <row r="14" spans="1:11">
      <c r="A14" s="49"/>
      <c r="B14" s="49"/>
      <c r="C14" s="49"/>
      <c r="D14" s="49"/>
      <c r="E14" s="49"/>
      <c r="F14" s="49"/>
      <c r="G14" s="12">
        <f>G13+1</f>
        <v>2025</v>
      </c>
      <c r="H14" s="37">
        <f t="shared" si="0"/>
        <v>0</v>
      </c>
      <c r="I14" s="36" t="e">
        <f t="shared" si="3"/>
        <v>#REF!</v>
      </c>
      <c r="J14" s="37">
        <f t="shared" si="1"/>
        <v>0</v>
      </c>
      <c r="K14" s="36" t="e">
        <f t="shared" si="4"/>
        <v>#REF!</v>
      </c>
    </row>
    <row r="15" spans="1:11">
      <c r="A15" s="15" t="s">
        <v>19</v>
      </c>
      <c r="B15" s="49"/>
      <c r="C15" s="49"/>
      <c r="D15" s="49"/>
      <c r="E15" s="49"/>
      <c r="F15" s="49"/>
      <c r="G15" s="13">
        <f t="shared" si="2"/>
        <v>2026</v>
      </c>
      <c r="H15" s="37">
        <f t="shared" si="0"/>
        <v>0</v>
      </c>
      <c r="I15" s="38" t="e">
        <f t="shared" si="3"/>
        <v>#REF!</v>
      </c>
      <c r="J15" s="37">
        <f t="shared" si="1"/>
        <v>0</v>
      </c>
      <c r="K15" s="38" t="e">
        <f t="shared" si="4"/>
        <v>#REF!</v>
      </c>
    </row>
    <row r="16" spans="1:11">
      <c r="A16" s="16" t="s">
        <v>20</v>
      </c>
      <c r="B16" s="26">
        <v>2015</v>
      </c>
      <c r="C16" s="49"/>
      <c r="D16" s="15" t="s">
        <v>21</v>
      </c>
      <c r="E16" s="24" t="s">
        <v>2</v>
      </c>
      <c r="F16" s="49"/>
      <c r="G16" s="12">
        <f t="shared" si="2"/>
        <v>2027</v>
      </c>
      <c r="H16" s="37">
        <f t="shared" si="0"/>
        <v>0</v>
      </c>
      <c r="I16" s="36" t="e">
        <f t="shared" si="3"/>
        <v>#REF!</v>
      </c>
      <c r="J16" s="37">
        <f t="shared" si="1"/>
        <v>0</v>
      </c>
      <c r="K16" s="36" t="e">
        <f t="shared" si="4"/>
        <v>#REF!</v>
      </c>
    </row>
    <row r="17" spans="1:11">
      <c r="A17" s="16" t="s">
        <v>22</v>
      </c>
      <c r="B17" s="17">
        <v>7.0000000000000007E-2</v>
      </c>
      <c r="C17" s="49"/>
      <c r="D17" s="19" t="s">
        <v>38</v>
      </c>
      <c r="E17" s="33" t="e">
        <f>IF(E9,E9,$E$7*B18*$B$22/10^6)</f>
        <v>#REF!</v>
      </c>
      <c r="F17" s="49"/>
      <c r="G17" s="13">
        <f t="shared" si="2"/>
        <v>2028</v>
      </c>
      <c r="H17" s="37">
        <f t="shared" si="0"/>
        <v>0</v>
      </c>
      <c r="I17" s="38" t="e">
        <f t="shared" si="3"/>
        <v>#REF!</v>
      </c>
      <c r="J17" s="37">
        <f t="shared" si="1"/>
        <v>0</v>
      </c>
      <c r="K17" s="38" t="e">
        <f t="shared" si="4"/>
        <v>#REF!</v>
      </c>
    </row>
    <row r="18" spans="1:11">
      <c r="A18" s="16" t="s">
        <v>42</v>
      </c>
      <c r="B18" s="43" t="e">
        <f>IF($B$6=2,'Assumed Values'!#REF!,0)</f>
        <v>#REF!</v>
      </c>
      <c r="C18" s="49"/>
      <c r="D18" s="19" t="s">
        <v>39</v>
      </c>
      <c r="E18" s="33" t="e">
        <f>IF(E10,E10,$E$7*B19*$B$22/10^6)</f>
        <v>#REF!</v>
      </c>
      <c r="F18" s="49"/>
      <c r="G18" s="12">
        <f t="shared" si="2"/>
        <v>2029</v>
      </c>
      <c r="H18" s="37">
        <f t="shared" si="0"/>
        <v>0</v>
      </c>
      <c r="I18" s="36" t="e">
        <f t="shared" si="3"/>
        <v>#REF!</v>
      </c>
      <c r="J18" s="37">
        <f t="shared" si="1"/>
        <v>0</v>
      </c>
      <c r="K18" s="36" t="e">
        <f t="shared" si="4"/>
        <v>#REF!</v>
      </c>
    </row>
    <row r="19" spans="1:11">
      <c r="A19" s="16" t="s">
        <v>43</v>
      </c>
      <c r="B19" s="43" t="e">
        <f>IF($B$6=2,'Assumed Values'!#REF!,0)</f>
        <v>#REF!</v>
      </c>
      <c r="C19" s="49"/>
      <c r="D19" s="49"/>
      <c r="E19" s="49"/>
      <c r="F19" s="49"/>
      <c r="G19" s="13">
        <f t="shared" si="2"/>
        <v>2030</v>
      </c>
      <c r="H19" s="37">
        <f t="shared" si="0"/>
        <v>0</v>
      </c>
      <c r="I19" s="38" t="e">
        <f t="shared" si="3"/>
        <v>#REF!</v>
      </c>
      <c r="J19" s="37">
        <f t="shared" si="1"/>
        <v>0</v>
      </c>
      <c r="K19" s="38" t="e">
        <f t="shared" si="4"/>
        <v>#REF!</v>
      </c>
    </row>
    <row r="20" spans="1:11">
      <c r="A20" s="16" t="s">
        <v>44</v>
      </c>
      <c r="B20" s="35" t="e">
        <f>'Assumed Values'!#REF!</f>
        <v>#REF!</v>
      </c>
      <c r="C20" s="49"/>
      <c r="D20" s="49"/>
      <c r="E20" s="49"/>
      <c r="F20" s="49"/>
      <c r="G20" s="12">
        <f t="shared" si="2"/>
        <v>2031</v>
      </c>
      <c r="H20" s="37">
        <f t="shared" si="0"/>
        <v>0</v>
      </c>
      <c r="I20" s="36" t="e">
        <f t="shared" si="3"/>
        <v>#REF!</v>
      </c>
      <c r="J20" s="37">
        <f t="shared" si="1"/>
        <v>0</v>
      </c>
      <c r="K20" s="36" t="e">
        <f t="shared" si="4"/>
        <v>#REF!</v>
      </c>
    </row>
    <row r="21" spans="1:11">
      <c r="A21" s="16" t="s">
        <v>45</v>
      </c>
      <c r="B21" s="35" t="e">
        <f>'Assumed Values'!#REF!</f>
        <v>#REF!</v>
      </c>
      <c r="C21" s="49"/>
      <c r="D21" s="49"/>
      <c r="E21" s="49"/>
      <c r="F21" s="49"/>
      <c r="G21" s="13">
        <f t="shared" si="2"/>
        <v>2032</v>
      </c>
      <c r="H21" s="37">
        <f t="shared" si="0"/>
        <v>0</v>
      </c>
      <c r="I21" s="38" t="e">
        <f t="shared" si="3"/>
        <v>#REF!</v>
      </c>
      <c r="J21" s="37">
        <f t="shared" si="1"/>
        <v>0</v>
      </c>
      <c r="K21" s="38" t="e">
        <f t="shared" si="4"/>
        <v>#REF!</v>
      </c>
    </row>
    <row r="22" spans="1:11">
      <c r="A22" s="16" t="s">
        <v>26</v>
      </c>
      <c r="B22" s="16">
        <v>260</v>
      </c>
      <c r="C22" s="49"/>
      <c r="D22" s="49"/>
      <c r="E22" s="49"/>
      <c r="F22" s="49"/>
      <c r="G22" s="12">
        <f t="shared" si="2"/>
        <v>2033</v>
      </c>
      <c r="H22" s="37">
        <f t="shared" si="0"/>
        <v>0</v>
      </c>
      <c r="I22" s="36" t="e">
        <f t="shared" si="3"/>
        <v>#REF!</v>
      </c>
      <c r="J22" s="37">
        <f t="shared" si="1"/>
        <v>0</v>
      </c>
      <c r="K22" s="36" t="e">
        <f t="shared" si="4"/>
        <v>#REF!</v>
      </c>
    </row>
    <row r="23" spans="1:11">
      <c r="A23" s="49"/>
      <c r="B23" s="49"/>
      <c r="C23" s="49"/>
      <c r="D23" s="49"/>
      <c r="E23" s="49"/>
      <c r="F23" s="49"/>
      <c r="G23" s="13">
        <f t="shared" si="2"/>
        <v>2034</v>
      </c>
      <c r="H23" s="37">
        <f t="shared" si="0"/>
        <v>0</v>
      </c>
      <c r="I23" s="38" t="e">
        <f t="shared" si="3"/>
        <v>#REF!</v>
      </c>
      <c r="J23" s="37">
        <f t="shared" si="1"/>
        <v>0</v>
      </c>
      <c r="K23" s="38" t="e">
        <f t="shared" si="4"/>
        <v>#REF!</v>
      </c>
    </row>
    <row r="24" spans="1:11">
      <c r="A24" s="49"/>
      <c r="B24" s="49"/>
      <c r="C24" s="49"/>
      <c r="D24" s="49"/>
      <c r="E24" s="49"/>
      <c r="F24" s="49"/>
      <c r="G24" s="12">
        <f t="shared" si="2"/>
        <v>2035</v>
      </c>
      <c r="H24" s="37">
        <f t="shared" si="0"/>
        <v>0</v>
      </c>
      <c r="I24" s="36" t="e">
        <f t="shared" si="3"/>
        <v>#REF!</v>
      </c>
      <c r="J24" s="37">
        <f t="shared" si="1"/>
        <v>0</v>
      </c>
      <c r="K24" s="36" t="e">
        <f t="shared" si="4"/>
        <v>#REF!</v>
      </c>
    </row>
    <row r="25" spans="1:11">
      <c r="A25" s="49"/>
      <c r="B25" s="49"/>
      <c r="C25" s="49"/>
      <c r="D25" s="49"/>
      <c r="E25" s="49"/>
      <c r="F25" s="49"/>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c r="A26" s="49"/>
      <c r="B26" s="49"/>
      <c r="C26" s="49"/>
      <c r="D26" s="49"/>
      <c r="E26" s="49"/>
      <c r="F26" s="49"/>
      <c r="G26" s="12">
        <f t="shared" si="2"/>
        <v>2037</v>
      </c>
      <c r="H26" s="37">
        <f t="shared" si="5"/>
        <v>0</v>
      </c>
      <c r="I26" s="36" t="e">
        <f t="shared" si="6"/>
        <v>#REF!</v>
      </c>
      <c r="J26" s="37">
        <f t="shared" si="7"/>
        <v>0</v>
      </c>
      <c r="K26" s="36" t="e">
        <f t="shared" si="8"/>
        <v>#REF!</v>
      </c>
    </row>
    <row r="27" spans="1:11">
      <c r="A27" s="49"/>
      <c r="B27" s="49"/>
      <c r="C27" s="49"/>
      <c r="D27" s="49"/>
      <c r="E27" s="49"/>
      <c r="F27" s="49"/>
      <c r="G27" s="13">
        <f t="shared" si="2"/>
        <v>2038</v>
      </c>
      <c r="H27" s="37">
        <f t="shared" si="5"/>
        <v>0</v>
      </c>
      <c r="I27" s="38" t="e">
        <f t="shared" si="6"/>
        <v>#REF!</v>
      </c>
      <c r="J27" s="37">
        <f t="shared" si="7"/>
        <v>0</v>
      </c>
      <c r="K27" s="38" t="e">
        <f t="shared" si="8"/>
        <v>#REF!</v>
      </c>
    </row>
    <row r="28" spans="1:11">
      <c r="A28" s="49"/>
      <c r="B28" s="49"/>
      <c r="C28" s="49"/>
      <c r="D28" s="49"/>
      <c r="E28" s="49"/>
      <c r="F28" s="49"/>
      <c r="G28" s="12">
        <f t="shared" si="2"/>
        <v>2039</v>
      </c>
      <c r="H28" s="37">
        <f t="shared" si="5"/>
        <v>0</v>
      </c>
      <c r="I28" s="36" t="e">
        <f t="shared" si="6"/>
        <v>#REF!</v>
      </c>
      <c r="J28" s="37">
        <f t="shared" si="7"/>
        <v>0</v>
      </c>
      <c r="K28" s="36" t="e">
        <f t="shared" si="8"/>
        <v>#REF!</v>
      </c>
    </row>
    <row r="29" spans="1:11">
      <c r="A29" s="49"/>
      <c r="B29" s="49"/>
      <c r="C29" s="49"/>
      <c r="D29" s="49"/>
      <c r="E29" s="49"/>
      <c r="F29" s="49"/>
      <c r="G29" s="13">
        <f t="shared" si="2"/>
        <v>2040</v>
      </c>
      <c r="H29" s="37">
        <f>IF($G29&lt;($G$4+$E$5),$E$17,0)</f>
        <v>0</v>
      </c>
      <c r="I29" s="38" t="e">
        <f t="shared" si="6"/>
        <v>#REF!</v>
      </c>
      <c r="J29" s="37">
        <f>IF($G29&lt;($G$4+$E$5),$E$18,0)</f>
        <v>0</v>
      </c>
      <c r="K29" s="38" t="e">
        <f t="shared" si="8"/>
        <v>#REF!</v>
      </c>
    </row>
    <row r="31" spans="1:11">
      <c r="A31" s="25"/>
      <c r="B31" s="49"/>
      <c r="C31" s="49"/>
      <c r="D31" s="49"/>
      <c r="E31" s="49"/>
      <c r="F31" s="49"/>
      <c r="G31" s="49"/>
      <c r="H31" s="49"/>
      <c r="I31" s="49"/>
      <c r="J31" s="49"/>
      <c r="K31" s="49"/>
    </row>
    <row r="53" spans="1:1">
      <c r="A53" s="49" t="s">
        <v>27</v>
      </c>
    </row>
    <row r="54" spans="1:1">
      <c r="A54" s="4" t="s">
        <v>28</v>
      </c>
    </row>
    <row r="55" spans="1:1">
      <c r="A55" s="4"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xr3:uid="{51F8DEE0-4D01-5F28-A812-FC0BD7CAC4A5}">
      <selection activeCell="B7" sqref="B7"/>
    </sheetView>
  </sheetViews>
  <sheetFormatPr defaultRowHeight="15"/>
  <cols>
    <col min="1" max="1" width="57" style="99" customWidth="1"/>
    <col min="2" max="2" width="16" style="99" customWidth="1"/>
    <col min="3" max="3" width="5.28515625" style="99" customWidth="1"/>
    <col min="4" max="4" width="5.7109375" style="99" customWidth="1"/>
    <col min="5" max="16384" width="9.140625" style="99"/>
  </cols>
  <sheetData>
    <row r="3" spans="1:5" ht="18.75">
      <c r="A3" s="100" t="s">
        <v>46</v>
      </c>
      <c r="B3" s="101"/>
      <c r="C3" s="101"/>
    </row>
    <row r="5" spans="1:5" ht="30" customHeight="1">
      <c r="A5" s="102" t="s">
        <v>0</v>
      </c>
    </row>
    <row r="6" spans="1:5" ht="45">
      <c r="A6" s="6" t="s">
        <v>6</v>
      </c>
      <c r="B6" s="121" t="s">
        <v>47</v>
      </c>
      <c r="D6" s="6"/>
      <c r="E6" s="99" t="s">
        <v>48</v>
      </c>
    </row>
    <row r="7" spans="1:5">
      <c r="A7" s="6" t="s">
        <v>49</v>
      </c>
      <c r="B7" s="6">
        <v>251</v>
      </c>
      <c r="D7" s="98"/>
      <c r="E7" s="99" t="s">
        <v>50</v>
      </c>
    </row>
    <row r="8" spans="1:5">
      <c r="A8" s="6" t="s">
        <v>51</v>
      </c>
      <c r="B8" s="6" t="s">
        <v>52</v>
      </c>
      <c r="D8" s="103"/>
      <c r="E8" s="99" t="s">
        <v>53</v>
      </c>
    </row>
    <row r="9" spans="1:5">
      <c r="A9" s="6" t="s">
        <v>54</v>
      </c>
      <c r="B9" s="104" t="s">
        <v>55</v>
      </c>
      <c r="D9" s="105"/>
      <c r="E9" s="99" t="s">
        <v>56</v>
      </c>
    </row>
    <row r="11" spans="1:5">
      <c r="A11" s="63"/>
      <c r="B11" s="63"/>
    </row>
    <row r="12" spans="1:5">
      <c r="A12" s="102" t="s">
        <v>57</v>
      </c>
      <c r="B12" s="63"/>
    </row>
    <row r="13" spans="1:5">
      <c r="A13" s="6" t="s">
        <v>58</v>
      </c>
      <c r="B13" s="45">
        <v>2026</v>
      </c>
    </row>
    <row r="14" spans="1:5">
      <c r="A14" s="6" t="s">
        <v>59</v>
      </c>
      <c r="B14" s="6" t="s">
        <v>60</v>
      </c>
    </row>
    <row r="15" spans="1:5">
      <c r="A15" s="106" t="s">
        <v>61</v>
      </c>
      <c r="B15" s="57" t="s">
        <v>62</v>
      </c>
    </row>
    <row r="16" spans="1:5">
      <c r="A16" s="106" t="s">
        <v>63</v>
      </c>
      <c r="B16" s="57">
        <v>0.19</v>
      </c>
    </row>
    <row r="17" spans="1:3">
      <c r="A17" s="107" t="s">
        <v>64</v>
      </c>
      <c r="B17" s="57">
        <v>52</v>
      </c>
    </row>
    <row r="18" spans="1:3">
      <c r="A18" s="107" t="s">
        <v>65</v>
      </c>
      <c r="B18" s="57">
        <v>52</v>
      </c>
    </row>
    <row r="19" spans="1:3">
      <c r="A19" s="96" t="s">
        <v>66</v>
      </c>
      <c r="B19" s="97">
        <f>VLOOKUP(B14,'Service Life'!C6:D8,2,FALSE)</f>
        <v>20</v>
      </c>
    </row>
    <row r="21" spans="1:3">
      <c r="A21" s="102" t="s">
        <v>67</v>
      </c>
    </row>
    <row r="22" spans="1:3" ht="20.25" customHeight="1">
      <c r="A22" s="107" t="s">
        <v>68</v>
      </c>
      <c r="B22" s="119">
        <v>5843</v>
      </c>
    </row>
    <row r="23" spans="1:3" ht="30">
      <c r="A23" s="118" t="s">
        <v>69</v>
      </c>
      <c r="B23" s="120">
        <v>5285</v>
      </c>
    </row>
    <row r="24" spans="1:3" ht="30">
      <c r="A24" s="118" t="s">
        <v>70</v>
      </c>
      <c r="B24" s="120">
        <v>7104</v>
      </c>
    </row>
    <row r="27" spans="1:3" ht="18.75">
      <c r="A27" s="100" t="s">
        <v>71</v>
      </c>
      <c r="B27" s="101"/>
    </row>
    <row r="29" spans="1:3">
      <c r="A29" s="108" t="s">
        <v>72</v>
      </c>
    </row>
    <row r="30" spans="1:3">
      <c r="A30" s="105" t="s">
        <v>73</v>
      </c>
      <c r="B30" s="114">
        <f>'Benefit Calculations'!M37</f>
        <v>0</v>
      </c>
    </row>
    <row r="31" spans="1:3">
      <c r="A31" s="105" t="s">
        <v>74</v>
      </c>
      <c r="B31" s="114">
        <f>'Benefit Calculations'!Q37</f>
        <v>0</v>
      </c>
      <c r="C31" s="109"/>
    </row>
    <row r="32" spans="1:3">
      <c r="A32" s="110"/>
      <c r="B32" s="111"/>
      <c r="C32" s="109"/>
    </row>
    <row r="33" spans="1:9">
      <c r="A33" s="108" t="s">
        <v>75</v>
      </c>
      <c r="B33" s="111"/>
      <c r="C33" s="109"/>
    </row>
    <row r="34" spans="1:9">
      <c r="A34" s="105" t="s">
        <v>76</v>
      </c>
      <c r="B34" s="114">
        <f>$B$30+$B$31</f>
        <v>0</v>
      </c>
      <c r="C34" s="109"/>
    </row>
    <row r="35" spans="1:9">
      <c r="I35" s="112"/>
    </row>
    <row r="36" spans="1:9">
      <c r="A36" s="108" t="s">
        <v>77</v>
      </c>
    </row>
    <row r="37" spans="1:9">
      <c r="A37" s="105" t="s">
        <v>78</v>
      </c>
      <c r="B37" s="115">
        <f>'Benefit Calculations'!K37</f>
        <v>0</v>
      </c>
    </row>
    <row r="38" spans="1:9">
      <c r="A38" s="105" t="s">
        <v>79</v>
      </c>
      <c r="B38" s="115">
        <f>'Benefit Calculations'!O37</f>
        <v>0</v>
      </c>
    </row>
    <row r="40" spans="1:9">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xr3:uid="{F9CF3CF3-643B-5BE6-8B46-32C596A47465}">
      <selection activeCell="M37" sqref="M37"/>
    </sheetView>
  </sheetViews>
  <sheetFormatPr defaultRowHeight="1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E2" s="49"/>
      <c r="F2" s="49" t="s">
        <v>80</v>
      </c>
      <c r="G2" s="49"/>
      <c r="H2" s="49"/>
      <c r="I2" s="49"/>
      <c r="J2" s="49"/>
      <c r="K2" s="1"/>
      <c r="L2" s="46"/>
      <c r="M2" s="49"/>
      <c r="N2" s="49"/>
      <c r="O2" s="49"/>
      <c r="P2" s="49"/>
      <c r="Q2" s="49"/>
      <c r="R2" s="49"/>
      <c r="S2" s="49"/>
      <c r="T2" s="49"/>
      <c r="U2" s="49"/>
    </row>
    <row r="3" spans="2:21" ht="41.45" customHeight="1">
      <c r="B3" s="58" t="s">
        <v>81</v>
      </c>
      <c r="C3" s="59" t="s">
        <v>82</v>
      </c>
      <c r="D3" s="60" t="s">
        <v>83</v>
      </c>
      <c r="E3" s="52"/>
      <c r="F3" s="50" t="s">
        <v>3</v>
      </c>
      <c r="G3" s="51" t="s">
        <v>84</v>
      </c>
      <c r="H3" s="66" t="s">
        <v>85</v>
      </c>
      <c r="I3" s="51" t="s">
        <v>86</v>
      </c>
      <c r="J3" s="50" t="s">
        <v>87</v>
      </c>
      <c r="K3" s="51" t="s">
        <v>88</v>
      </c>
      <c r="L3" s="53" t="s">
        <v>89</v>
      </c>
      <c r="M3" s="55" t="s">
        <v>90</v>
      </c>
      <c r="N3" s="55" t="s">
        <v>91</v>
      </c>
      <c r="O3" s="55" t="s">
        <v>92</v>
      </c>
      <c r="P3" s="51" t="s">
        <v>93</v>
      </c>
      <c r="Q3" s="54" t="s">
        <v>94</v>
      </c>
      <c r="R3" s="49"/>
      <c r="S3" s="49"/>
      <c r="T3" s="49"/>
      <c r="U3" s="49"/>
    </row>
    <row r="4" spans="2:21">
      <c r="B4" s="62" t="s">
        <v>95</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9.0428002178699896E-2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1.7596300691399999E-2</v>
      </c>
      <c r="E4" s="49"/>
      <c r="F4" s="70">
        <v>2018</v>
      </c>
      <c r="G4" s="80">
        <f>'Inputs &amp; Outputs'!B22</f>
        <v>5843</v>
      </c>
      <c r="H4" s="78" t="s">
        <v>96</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R4" s="49"/>
      <c r="S4" s="49"/>
      <c r="T4" s="85">
        <f>(J4*260)/1000000</f>
        <v>0</v>
      </c>
      <c r="U4" s="86">
        <f>T4*'Assumed Values'!$D$8</f>
        <v>0</v>
      </c>
    </row>
    <row r="5" spans="2:21">
      <c r="B5" s="61" t="s">
        <v>97</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9.0428002178699896E-2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1.7596300691399999E-2</v>
      </c>
      <c r="E5" s="49"/>
      <c r="F5" s="70">
        <f t="shared" ref="F5:F36" si="2">F4+1</f>
        <v>2019</v>
      </c>
      <c r="G5" s="80">
        <f>G4+G4*H5</f>
        <v>5759.8160760988176</v>
      </c>
      <c r="H5" s="79">
        <f>$C$9</f>
        <v>-1.4236509310488255E-2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R5" s="49"/>
      <c r="S5" s="49"/>
      <c r="T5" s="85">
        <f t="shared" ref="T5:T36" si="5">(J5*260)/1000000</f>
        <v>0</v>
      </c>
      <c r="U5" s="86">
        <f>T5*'Assumed Values'!$D$8</f>
        <v>0</v>
      </c>
    </row>
    <row r="6" spans="2:21">
      <c r="E6" s="49"/>
      <c r="F6" s="70">
        <f t="shared" si="2"/>
        <v>2020</v>
      </c>
      <c r="G6" s="80">
        <f t="shared" ref="G6:G36" si="6">G5+G5*H6</f>
        <v>5677.8164009047368</v>
      </c>
      <c r="H6" s="79">
        <f t="shared" ref="H6:H11" si="7">$C$9</f>
        <v>-1.4236509310488255E-2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R6" s="49"/>
      <c r="S6" s="49"/>
      <c r="T6" s="85">
        <f t="shared" si="5"/>
        <v>0</v>
      </c>
      <c r="U6" s="86">
        <f>T6*'Assumed Values'!$D$8</f>
        <v>0</v>
      </c>
    </row>
    <row r="7" spans="2:21">
      <c r="E7" s="49"/>
      <c r="F7" s="70">
        <f t="shared" si="2"/>
        <v>2021</v>
      </c>
      <c r="G7" s="80">
        <f t="shared" si="6"/>
        <v>5596.9841148500136</v>
      </c>
      <c r="H7" s="79">
        <f t="shared" si="7"/>
        <v>-1.4236509310488255E-2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R7" s="49"/>
      <c r="S7" s="49"/>
      <c r="T7" s="85">
        <f t="shared" si="5"/>
        <v>0</v>
      </c>
      <c r="U7" s="86">
        <f>T7*'Assumed Values'!$D$8</f>
        <v>0</v>
      </c>
    </row>
    <row r="8" spans="2:21">
      <c r="B8" s="15" t="s">
        <v>21</v>
      </c>
      <c r="E8" s="49"/>
      <c r="F8" s="70">
        <f t="shared" si="2"/>
        <v>2022</v>
      </c>
      <c r="G8" s="80">
        <f t="shared" si="6"/>
        <v>5517.3025983882962</v>
      </c>
      <c r="H8" s="79">
        <f t="shared" si="7"/>
        <v>-1.4236509310488255E-2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R8" s="49"/>
      <c r="S8" s="49"/>
      <c r="T8" s="85">
        <f t="shared" si="5"/>
        <v>0</v>
      </c>
      <c r="U8" s="86">
        <f>T8*'Assumed Values'!$D$8</f>
        <v>0</v>
      </c>
    </row>
    <row r="9" spans="2:21">
      <c r="B9" s="16" t="s">
        <v>98</v>
      </c>
      <c r="C9" s="67">
        <f>('Inputs &amp; Outputs'!B23/'Inputs &amp; Outputs'!B22)^(1/(2025-2018))-1</f>
        <v>-1.4236509310488255E-2</v>
      </c>
      <c r="E9" s="49"/>
      <c r="F9" s="70">
        <f t="shared" si="2"/>
        <v>2023</v>
      </c>
      <c r="G9" s="80">
        <f t="shared" si="6"/>
        <v>5438.7554685775604</v>
      </c>
      <c r="H9" s="79">
        <f t="shared" si="7"/>
        <v>-1.4236509310488255E-2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R9" s="49"/>
      <c r="S9" s="49"/>
      <c r="T9" s="85">
        <f t="shared" si="5"/>
        <v>0</v>
      </c>
      <c r="U9" s="86">
        <f>T9*'Assumed Values'!$D$8</f>
        <v>0</v>
      </c>
    </row>
    <row r="10" spans="2:21">
      <c r="B10" s="16" t="s">
        <v>99</v>
      </c>
      <c r="C10" s="67">
        <f>('Inputs &amp; Outputs'!B24/'Inputs &amp; Outputs'!B23)^(1/(2045-2020))-1</f>
        <v>1.1901683500573412E-2</v>
      </c>
      <c r="E10" s="49"/>
      <c r="F10" s="70">
        <f t="shared" si="2"/>
        <v>2024</v>
      </c>
      <c r="G10" s="80">
        <f t="shared" si="6"/>
        <v>5361.3265757116869</v>
      </c>
      <c r="H10" s="79">
        <f t="shared" si="7"/>
        <v>-1.4236509310488255E-2</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R10" s="49"/>
      <c r="S10" s="49"/>
      <c r="T10" s="85">
        <f t="shared" si="5"/>
        <v>0</v>
      </c>
      <c r="U10" s="86">
        <f>T10*'Assumed Values'!$D$8</f>
        <v>0</v>
      </c>
    </row>
    <row r="11" spans="2:21">
      <c r="B11" s="16" t="s">
        <v>100</v>
      </c>
      <c r="C11" s="67">
        <f>('Inputs &amp; Outputs'!B24/'Inputs &amp; Outputs'!B22)^(1/(2045-2018))-1</f>
        <v>7.2637966106006147E-3</v>
      </c>
      <c r="E11" s="49"/>
      <c r="F11" s="70">
        <f t="shared" si="2"/>
        <v>2025</v>
      </c>
      <c r="G11" s="80">
        <f>'Inputs &amp; Outputs'!$B$23</f>
        <v>5285</v>
      </c>
      <c r="H11" s="79">
        <f t="shared" si="7"/>
        <v>-1.4236509310488255E-2</v>
      </c>
      <c r="I11" s="70">
        <f>IF(AND(F11&gt;='Inputs &amp; Outputs'!B$13,F11&lt;'Inputs &amp; Outputs'!B$13+'Inputs &amp; Outputs'!B$19),1,0)</f>
        <v>0</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R11" s="49"/>
      <c r="S11" s="49"/>
      <c r="T11" s="85">
        <f t="shared" si="5"/>
        <v>0</v>
      </c>
      <c r="U11" s="86">
        <f>T11*'Assumed Values'!$D$8</f>
        <v>0</v>
      </c>
    </row>
    <row r="12" spans="2:21">
      <c r="B12" s="27"/>
      <c r="C12" s="68"/>
      <c r="E12" s="49"/>
      <c r="F12" s="70">
        <f t="shared" si="2"/>
        <v>2026</v>
      </c>
      <c r="G12" s="80">
        <f t="shared" si="6"/>
        <v>5347.9003973005301</v>
      </c>
      <c r="H12" s="79">
        <f>$C$10</f>
        <v>1.1901683500573412E-2</v>
      </c>
      <c r="I12" s="70">
        <f>IF(AND(F12&gt;='Inputs &amp; Outputs'!B$13,F12&lt;'Inputs &amp; Outputs'!B$13+'Inputs &amp; Outputs'!B$19),1,0)</f>
        <v>1</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R12" s="49"/>
      <c r="S12" s="49"/>
      <c r="T12" s="85">
        <f t="shared" si="5"/>
        <v>0</v>
      </c>
      <c r="U12" s="86">
        <f>T12*'Assumed Values'!$D$8</f>
        <v>0</v>
      </c>
    </row>
    <row r="13" spans="2:21">
      <c r="B13" s="27"/>
      <c r="C13" s="68"/>
      <c r="E13" s="49"/>
      <c r="F13" s="70">
        <f t="shared" si="2"/>
        <v>2027</v>
      </c>
      <c r="G13" s="80">
        <f t="shared" si="6"/>
        <v>5411.5494152217916</v>
      </c>
      <c r="H13" s="79">
        <f t="shared" ref="H13:H36" si="8">$C$10</f>
        <v>1.1901683500573412E-2</v>
      </c>
      <c r="I13" s="70">
        <f>IF(AND(F13&gt;='Inputs &amp; Outputs'!B$13,F13&lt;'Inputs &amp; Outputs'!B$13+'Inputs &amp; Outputs'!B$19),1,0)</f>
        <v>1</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R13" s="49"/>
      <c r="S13" s="49"/>
      <c r="T13" s="85">
        <f t="shared" si="5"/>
        <v>0</v>
      </c>
      <c r="U13" s="86">
        <f>T13*'Assumed Values'!$D$8</f>
        <v>0</v>
      </c>
    </row>
    <row r="14" spans="2:21">
      <c r="B14" s="27"/>
      <c r="C14" s="68"/>
      <c r="E14" s="49"/>
      <c r="F14" s="70">
        <f t="shared" si="2"/>
        <v>2028</v>
      </c>
      <c r="G14" s="80">
        <f t="shared" si="6"/>
        <v>5475.9559636094746</v>
      </c>
      <c r="H14" s="79">
        <f t="shared" si="8"/>
        <v>1.1901683500573412E-2</v>
      </c>
      <c r="I14" s="70">
        <f>IF(AND(F14&gt;='Inputs &amp; Outputs'!B$13,F14&lt;'Inputs &amp; Outputs'!B$13+'Inputs &amp; Outputs'!B$19),1,0)</f>
        <v>1</v>
      </c>
      <c r="J14" s="71">
        <f>I14*'Inputs &amp; Outputs'!B$16*'Benefit Calculations'!G14*('Benefit Calculations'!C$4-'Benefit Calculations'!C$5)</f>
        <v>0</v>
      </c>
      <c r="K14" s="89">
        <f t="shared" si="3"/>
        <v>0</v>
      </c>
      <c r="L14" s="72">
        <f>K14*'Assumed Values'!$C$8</f>
        <v>0</v>
      </c>
      <c r="M14" s="73">
        <f t="shared" si="0"/>
        <v>0</v>
      </c>
      <c r="N14" s="88">
        <f>I14*'Inputs &amp; Outputs'!B$16*'Benefit Calculations'!G14*('Benefit Calculations'!D$4-'Benefit Calculations'!D$5)</f>
        <v>0</v>
      </c>
      <c r="O14" s="89">
        <f t="shared" si="4"/>
        <v>0</v>
      </c>
      <c r="P14" s="72">
        <f>ABS(O14*'Assumed Values'!$C$7)</f>
        <v>0</v>
      </c>
      <c r="Q14" s="73">
        <f t="shared" si="1"/>
        <v>0</v>
      </c>
      <c r="R14" s="49"/>
      <c r="S14" s="49"/>
      <c r="T14" s="85">
        <f t="shared" si="5"/>
        <v>0</v>
      </c>
      <c r="U14" s="86">
        <f>T14*'Assumed Values'!$D$8</f>
        <v>0</v>
      </c>
    </row>
    <row r="15" spans="2:21">
      <c r="B15" s="27"/>
      <c r="C15" s="69"/>
      <c r="E15" s="49"/>
      <c r="F15" s="70">
        <f t="shared" si="2"/>
        <v>2029</v>
      </c>
      <c r="G15" s="80">
        <f t="shared" si="6"/>
        <v>5541.1290583514319</v>
      </c>
      <c r="H15" s="79">
        <f t="shared" si="8"/>
        <v>1.1901683500573412E-2</v>
      </c>
      <c r="I15" s="70">
        <f>IF(AND(F15&gt;='Inputs &amp; Outputs'!B$13,F15&lt;'Inputs &amp; Outputs'!B$13+'Inputs &amp; Outputs'!B$19),1,0)</f>
        <v>1</v>
      </c>
      <c r="J15" s="71">
        <f>I15*'Inputs &amp; Outputs'!B$16*'Benefit Calculations'!G15*('Benefit Calculations'!C$4-'Benefit Calculations'!C$5)</f>
        <v>0</v>
      </c>
      <c r="K15" s="89">
        <f t="shared" si="3"/>
        <v>0</v>
      </c>
      <c r="L15" s="72">
        <f>K15*'Assumed Values'!$C$8</f>
        <v>0</v>
      </c>
      <c r="M15" s="73">
        <f t="shared" si="0"/>
        <v>0</v>
      </c>
      <c r="N15" s="88">
        <f>I15*'Inputs &amp; Outputs'!B$16*'Benefit Calculations'!G15*('Benefit Calculations'!D$4-'Benefit Calculations'!D$5)</f>
        <v>0</v>
      </c>
      <c r="O15" s="89">
        <f t="shared" si="4"/>
        <v>0</v>
      </c>
      <c r="P15" s="72">
        <f>ABS(O15*'Assumed Values'!$C$7)</f>
        <v>0</v>
      </c>
      <c r="Q15" s="73">
        <f t="shared" si="1"/>
        <v>0</v>
      </c>
      <c r="R15" s="49"/>
      <c r="S15" s="49"/>
      <c r="T15" s="85">
        <f t="shared" si="5"/>
        <v>0</v>
      </c>
      <c r="U15" s="86">
        <f>T15*'Assumed Values'!$D$8</f>
        <v>0</v>
      </c>
    </row>
    <row r="16" spans="2:21">
      <c r="B16" s="27"/>
      <c r="C16" s="69"/>
      <c r="E16" s="49"/>
      <c r="F16" s="70">
        <f t="shared" si="2"/>
        <v>2030</v>
      </c>
      <c r="G16" s="80">
        <f t="shared" si="6"/>
        <v>5607.0778226397615</v>
      </c>
      <c r="H16" s="79">
        <f t="shared" si="8"/>
        <v>1.1901683500573412E-2</v>
      </c>
      <c r="I16" s="70">
        <f>IF(AND(F16&gt;='Inputs &amp; Outputs'!B$13,F16&lt;'Inputs &amp; Outputs'!B$13+'Inputs &amp; Outputs'!B$19),1,0)</f>
        <v>1</v>
      </c>
      <c r="J16" s="71">
        <f>I16*'Inputs &amp; Outputs'!B$16*'Benefit Calculations'!G16*('Benefit Calculations'!C$4-'Benefit Calculations'!C$5)</f>
        <v>0</v>
      </c>
      <c r="K16" s="89">
        <f t="shared" si="3"/>
        <v>0</v>
      </c>
      <c r="L16" s="72">
        <f>K16*'Assumed Values'!$C$8</f>
        <v>0</v>
      </c>
      <c r="M16" s="73">
        <f t="shared" si="0"/>
        <v>0</v>
      </c>
      <c r="N16" s="88">
        <f>I16*'Inputs &amp; Outputs'!B$16*'Benefit Calculations'!G16*('Benefit Calculations'!D$4-'Benefit Calculations'!D$5)</f>
        <v>0</v>
      </c>
      <c r="O16" s="89">
        <f t="shared" si="4"/>
        <v>0</v>
      </c>
      <c r="P16" s="72">
        <f>ABS(O16*'Assumed Values'!$C$7)</f>
        <v>0</v>
      </c>
      <c r="Q16" s="73">
        <f t="shared" si="1"/>
        <v>0</v>
      </c>
      <c r="R16" s="49"/>
      <c r="S16" s="49"/>
      <c r="T16" s="85">
        <f t="shared" si="5"/>
        <v>0</v>
      </c>
      <c r="U16" s="86">
        <f>T16*'Assumed Values'!$D$8</f>
        <v>0</v>
      </c>
    </row>
    <row r="17" spans="2:21">
      <c r="B17" s="27"/>
      <c r="C17" s="69"/>
      <c r="E17" s="49"/>
      <c r="F17" s="70">
        <f t="shared" si="2"/>
        <v>2031</v>
      </c>
      <c r="G17" s="80">
        <f t="shared" si="6"/>
        <v>5673.811488247904</v>
      </c>
      <c r="H17" s="79">
        <f t="shared" si="8"/>
        <v>1.1901683500573412E-2</v>
      </c>
      <c r="I17" s="70">
        <f>IF(AND(F17&gt;='Inputs &amp; Outputs'!B$13,F17&lt;'Inputs &amp; Outputs'!B$13+'Inputs &amp; Outputs'!B$19),1,0)</f>
        <v>1</v>
      </c>
      <c r="J17" s="71">
        <f>I17*'Inputs &amp; Outputs'!B$16*'Benefit Calculations'!G17*('Benefit Calculations'!C$4-'Benefit Calculations'!C$5)</f>
        <v>0</v>
      </c>
      <c r="K17" s="89">
        <f t="shared" si="3"/>
        <v>0</v>
      </c>
      <c r="L17" s="72">
        <f>K17*'Assumed Values'!$C$8</f>
        <v>0</v>
      </c>
      <c r="M17" s="73">
        <f t="shared" si="0"/>
        <v>0</v>
      </c>
      <c r="N17" s="88">
        <f>I17*'Inputs &amp; Outputs'!B$16*'Benefit Calculations'!G17*('Benefit Calculations'!D$4-'Benefit Calculations'!D$5)</f>
        <v>0</v>
      </c>
      <c r="O17" s="89">
        <f t="shared" si="4"/>
        <v>0</v>
      </c>
      <c r="P17" s="72">
        <f>ABS(O17*'Assumed Values'!$C$7)</f>
        <v>0</v>
      </c>
      <c r="Q17" s="73">
        <f t="shared" si="1"/>
        <v>0</v>
      </c>
      <c r="R17" s="49"/>
      <c r="S17" s="49"/>
      <c r="T17" s="85">
        <f t="shared" si="5"/>
        <v>0</v>
      </c>
      <c r="U17" s="86">
        <f>T17*'Assumed Values'!$D$8</f>
        <v>0</v>
      </c>
    </row>
    <row r="18" spans="2:21">
      <c r="E18" s="49"/>
      <c r="F18" s="70">
        <f t="shared" si="2"/>
        <v>2032</v>
      </c>
      <c r="G18" s="80">
        <f t="shared" si="6"/>
        <v>5741.3393968229475</v>
      </c>
      <c r="H18" s="79">
        <f t="shared" si="8"/>
        <v>1.1901683500573412E-2</v>
      </c>
      <c r="I18" s="70">
        <f>IF(AND(F18&gt;='Inputs &amp; Outputs'!B$13,F18&lt;'Inputs &amp; Outputs'!B$13+'Inputs &amp; Outputs'!B$19),1,0)</f>
        <v>1</v>
      </c>
      <c r="J18" s="71">
        <f>I18*'Inputs &amp; Outputs'!B$16*'Benefit Calculations'!G18*('Benefit Calculations'!C$4-'Benefit Calculations'!C$5)</f>
        <v>0</v>
      </c>
      <c r="K18" s="89">
        <f t="shared" si="3"/>
        <v>0</v>
      </c>
      <c r="L18" s="72">
        <f>K18*'Assumed Values'!$C$8</f>
        <v>0</v>
      </c>
      <c r="M18" s="73">
        <f t="shared" si="0"/>
        <v>0</v>
      </c>
      <c r="N18" s="88">
        <f>I18*'Inputs &amp; Outputs'!B$16*'Benefit Calculations'!G18*('Benefit Calculations'!D$4-'Benefit Calculations'!D$5)</f>
        <v>0</v>
      </c>
      <c r="O18" s="89">
        <f t="shared" si="4"/>
        <v>0</v>
      </c>
      <c r="P18" s="72">
        <f>ABS(O18*'Assumed Values'!$C$7)</f>
        <v>0</v>
      </c>
      <c r="Q18" s="73">
        <f t="shared" si="1"/>
        <v>0</v>
      </c>
      <c r="R18" s="49"/>
      <c r="S18" s="49"/>
      <c r="T18" s="85">
        <f t="shared" si="5"/>
        <v>0</v>
      </c>
      <c r="U18" s="86">
        <f>T18*'Assumed Values'!$D$8</f>
        <v>0</v>
      </c>
    </row>
    <row r="19" spans="2:21">
      <c r="E19" s="49"/>
      <c r="F19" s="70">
        <f t="shared" si="2"/>
        <v>2033</v>
      </c>
      <c r="G19" s="80">
        <f t="shared" si="6"/>
        <v>5809.6710011933073</v>
      </c>
      <c r="H19" s="79">
        <f t="shared" si="8"/>
        <v>1.1901683500573412E-2</v>
      </c>
      <c r="I19" s="70">
        <f>IF(AND(F19&gt;='Inputs &amp; Outputs'!B$13,F19&lt;'Inputs &amp; Outputs'!B$13+'Inputs &amp; Outputs'!B$19),1,0)</f>
        <v>1</v>
      </c>
      <c r="J19" s="71">
        <f>I19*'Inputs &amp; Outputs'!B$16*'Benefit Calculations'!G19*('Benefit Calculations'!C$4-'Benefit Calculations'!C$5)</f>
        <v>0</v>
      </c>
      <c r="K19" s="89">
        <f t="shared" si="3"/>
        <v>0</v>
      </c>
      <c r="L19" s="72">
        <f>K19*'Assumed Values'!$C$8</f>
        <v>0</v>
      </c>
      <c r="M19" s="73">
        <f t="shared" si="0"/>
        <v>0</v>
      </c>
      <c r="N19" s="88">
        <f>I19*'Inputs &amp; Outputs'!B$16*'Benefit Calculations'!G19*('Benefit Calculations'!D$4-'Benefit Calculations'!D$5)</f>
        <v>0</v>
      </c>
      <c r="O19" s="89">
        <f t="shared" si="4"/>
        <v>0</v>
      </c>
      <c r="P19" s="72">
        <f>ABS(O19*'Assumed Values'!$C$7)</f>
        <v>0</v>
      </c>
      <c r="Q19" s="73">
        <f t="shared" si="1"/>
        <v>0</v>
      </c>
      <c r="R19" s="49"/>
      <c r="S19" s="49"/>
      <c r="T19" s="85">
        <f t="shared" si="5"/>
        <v>0</v>
      </c>
      <c r="U19" s="86">
        <f>T19*'Assumed Values'!$D$8</f>
        <v>0</v>
      </c>
    </row>
    <row r="20" spans="2:21">
      <c r="E20" s="49"/>
      <c r="F20" s="70">
        <f t="shared" si="2"/>
        <v>2034</v>
      </c>
      <c r="G20" s="80">
        <f t="shared" si="6"/>
        <v>5878.8158666919699</v>
      </c>
      <c r="H20" s="79">
        <f t="shared" si="8"/>
        <v>1.1901683500573412E-2</v>
      </c>
      <c r="I20" s="70">
        <f>IF(AND(F20&gt;='Inputs &amp; Outputs'!B$13,F20&lt;'Inputs &amp; Outputs'!B$13+'Inputs &amp; Outputs'!B$19),1,0)</f>
        <v>1</v>
      </c>
      <c r="J20" s="71">
        <f>I20*'Inputs &amp; Outputs'!B$16*'Benefit Calculations'!G20*('Benefit Calculations'!C$4-'Benefit Calculations'!C$5)</f>
        <v>0</v>
      </c>
      <c r="K20" s="89">
        <f t="shared" si="3"/>
        <v>0</v>
      </c>
      <c r="L20" s="72">
        <f>K20*'Assumed Values'!$C$8</f>
        <v>0</v>
      </c>
      <c r="M20" s="73">
        <f t="shared" si="0"/>
        <v>0</v>
      </c>
      <c r="N20" s="88">
        <f>I20*'Inputs &amp; Outputs'!B$16*'Benefit Calculations'!G20*('Benefit Calculations'!D$4-'Benefit Calculations'!D$5)</f>
        <v>0</v>
      </c>
      <c r="O20" s="89">
        <f t="shared" si="4"/>
        <v>0</v>
      </c>
      <c r="P20" s="72">
        <f>ABS(O20*'Assumed Values'!$C$7)</f>
        <v>0</v>
      </c>
      <c r="Q20" s="73">
        <f t="shared" si="1"/>
        <v>0</v>
      </c>
      <c r="R20" s="49"/>
      <c r="S20" s="49"/>
      <c r="T20" s="85">
        <f t="shared" si="5"/>
        <v>0</v>
      </c>
      <c r="U20" s="86">
        <f>T20*'Assumed Values'!$D$8</f>
        <v>0</v>
      </c>
    </row>
    <row r="21" spans="2:21">
      <c r="E21" s="49"/>
      <c r="F21" s="70">
        <f t="shared" si="2"/>
        <v>2035</v>
      </c>
      <c r="G21" s="80">
        <f t="shared" si="6"/>
        <v>5948.7836724954868</v>
      </c>
      <c r="H21" s="79">
        <f t="shared" si="8"/>
        <v>1.1901683500573412E-2</v>
      </c>
      <c r="I21" s="70">
        <f>IF(AND(F21&gt;='Inputs &amp; Outputs'!B$13,F21&lt;'Inputs &amp; Outputs'!B$13+'Inputs &amp; Outputs'!B$19),1,0)</f>
        <v>1</v>
      </c>
      <c r="J21" s="71">
        <f>I21*'Inputs &amp; Outputs'!B$16*'Benefit Calculations'!G21*('Benefit Calculations'!C$4-'Benefit Calculations'!C$5)</f>
        <v>0</v>
      </c>
      <c r="K21" s="89">
        <f t="shared" si="3"/>
        <v>0</v>
      </c>
      <c r="L21" s="72">
        <f>K21*'Assumed Values'!$C$8</f>
        <v>0</v>
      </c>
      <c r="M21" s="73">
        <f t="shared" si="0"/>
        <v>0</v>
      </c>
      <c r="N21" s="88">
        <f>I21*'Inputs &amp; Outputs'!B$16*'Benefit Calculations'!G21*('Benefit Calculations'!D$4-'Benefit Calculations'!D$5)</f>
        <v>0</v>
      </c>
      <c r="O21" s="89">
        <f t="shared" si="4"/>
        <v>0</v>
      </c>
      <c r="P21" s="72">
        <f>ABS(O21*'Assumed Values'!$C$7)</f>
        <v>0</v>
      </c>
      <c r="Q21" s="73">
        <f t="shared" si="1"/>
        <v>0</v>
      </c>
      <c r="R21" s="49"/>
      <c r="S21" s="49"/>
      <c r="T21" s="85">
        <f t="shared" si="5"/>
        <v>0</v>
      </c>
      <c r="U21" s="86">
        <f>T21*'Assumed Values'!$D$8</f>
        <v>0</v>
      </c>
    </row>
    <row r="22" spans="2:21">
      <c r="E22" s="49"/>
      <c r="F22" s="70">
        <f t="shared" si="2"/>
        <v>2036</v>
      </c>
      <c r="G22" s="80">
        <f t="shared" si="6"/>
        <v>6019.5842129789071</v>
      </c>
      <c r="H22" s="79">
        <f t="shared" si="8"/>
        <v>1.1901683500573412E-2</v>
      </c>
      <c r="I22" s="70">
        <f>IF(AND(F22&gt;='Inputs &amp; Outputs'!B$13,F22&lt;'Inputs &amp; Outputs'!B$13+'Inputs &amp; Outputs'!B$19),1,0)</f>
        <v>1</v>
      </c>
      <c r="J22" s="71">
        <f>I22*'Inputs &amp; Outputs'!B$16*'Benefit Calculations'!G22*('Benefit Calculations'!C$4-'Benefit Calculations'!C$5)</f>
        <v>0</v>
      </c>
      <c r="K22" s="89">
        <f t="shared" si="3"/>
        <v>0</v>
      </c>
      <c r="L22" s="72">
        <f>K22*'Assumed Values'!$C$8</f>
        <v>0</v>
      </c>
      <c r="M22" s="73">
        <f t="shared" si="0"/>
        <v>0</v>
      </c>
      <c r="N22" s="88">
        <f>I22*'Inputs &amp; Outputs'!B$16*'Benefit Calculations'!G22*('Benefit Calculations'!D$4-'Benefit Calculations'!D$5)</f>
        <v>0</v>
      </c>
      <c r="O22" s="89">
        <f t="shared" si="4"/>
        <v>0</v>
      </c>
      <c r="P22" s="72">
        <f>ABS(O22*'Assumed Values'!$C$7)</f>
        <v>0</v>
      </c>
      <c r="Q22" s="73">
        <f t="shared" si="1"/>
        <v>0</v>
      </c>
      <c r="R22" s="49"/>
      <c r="S22" s="49"/>
      <c r="T22" s="85">
        <f t="shared" si="5"/>
        <v>0</v>
      </c>
      <c r="U22" s="86">
        <f>T22*'Assumed Values'!$D$8</f>
        <v>0</v>
      </c>
    </row>
    <row r="23" spans="2:21">
      <c r="E23" s="49"/>
      <c r="F23" s="70">
        <f t="shared" si="2"/>
        <v>2037</v>
      </c>
      <c r="G23" s="80">
        <f t="shared" si="6"/>
        <v>6091.2273990868307</v>
      </c>
      <c r="H23" s="79">
        <f t="shared" si="8"/>
        <v>1.1901683500573412E-2</v>
      </c>
      <c r="I23" s="70">
        <f>IF(AND(F23&gt;='Inputs &amp; Outputs'!B$13,F23&lt;'Inputs &amp; Outputs'!B$13+'Inputs &amp; Outputs'!B$19),1,0)</f>
        <v>1</v>
      </c>
      <c r="J23" s="71">
        <f>I23*'Inputs &amp; Outputs'!B$16*'Benefit Calculations'!G23*('Benefit Calculations'!C$4-'Benefit Calculations'!C$5)</f>
        <v>0</v>
      </c>
      <c r="K23" s="89">
        <f t="shared" si="3"/>
        <v>0</v>
      </c>
      <c r="L23" s="72">
        <f>K23*'Assumed Values'!$C$8</f>
        <v>0</v>
      </c>
      <c r="M23" s="73">
        <f t="shared" si="0"/>
        <v>0</v>
      </c>
      <c r="N23" s="88">
        <f>I23*'Inputs &amp; Outputs'!B$16*'Benefit Calculations'!G23*('Benefit Calculations'!D$4-'Benefit Calculations'!D$5)</f>
        <v>0</v>
      </c>
      <c r="O23" s="89">
        <f t="shared" si="4"/>
        <v>0</v>
      </c>
      <c r="P23" s="72">
        <f>ABS(O23*'Assumed Values'!$C$7)</f>
        <v>0</v>
      </c>
      <c r="Q23" s="73">
        <f t="shared" si="1"/>
        <v>0</v>
      </c>
      <c r="R23" s="49"/>
      <c r="S23" s="49"/>
      <c r="T23" s="85">
        <f t="shared" si="5"/>
        <v>0</v>
      </c>
      <c r="U23" s="86">
        <f>T23*'Assumed Values'!$D$8</f>
        <v>0</v>
      </c>
    </row>
    <row r="24" spans="2:21">
      <c r="E24" s="49"/>
      <c r="F24" s="70">
        <f t="shared" si="2"/>
        <v>2038</v>
      </c>
      <c r="G24" s="80">
        <f t="shared" si="6"/>
        <v>6163.7232597207831</v>
      </c>
      <c r="H24" s="79">
        <f t="shared" si="8"/>
        <v>1.1901683500573412E-2</v>
      </c>
      <c r="I24" s="70">
        <f>IF(AND(F24&gt;='Inputs &amp; Outputs'!B$13,F24&lt;'Inputs &amp; Outputs'!B$13+'Inputs &amp; Outputs'!B$19),1,0)</f>
        <v>1</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R24" s="49"/>
      <c r="S24" s="49"/>
      <c r="T24" s="85">
        <f t="shared" si="5"/>
        <v>0</v>
      </c>
      <c r="U24" s="86">
        <f>T24*'Assumed Values'!$D$8</f>
        <v>0</v>
      </c>
    </row>
    <row r="25" spans="2:21">
      <c r="E25" s="49"/>
      <c r="F25" s="70">
        <f t="shared" si="2"/>
        <v>2039</v>
      </c>
      <c r="G25" s="80">
        <f t="shared" si="6"/>
        <v>6237.0819431431028</v>
      </c>
      <c r="H25" s="79">
        <f t="shared" si="8"/>
        <v>1.1901683500573412E-2</v>
      </c>
      <c r="I25" s="70">
        <f>IF(AND(F25&gt;='Inputs &amp; Outputs'!B$13,F25&lt;'Inputs &amp; Outputs'!B$13+'Inputs &amp; Outputs'!B$19),1,0)</f>
        <v>1</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R25" s="49"/>
      <c r="S25" s="49"/>
      <c r="T25" s="85">
        <f t="shared" si="5"/>
        <v>0</v>
      </c>
      <c r="U25" s="86">
        <f>T25*'Assumed Values'!$D$8</f>
        <v>0</v>
      </c>
    </row>
    <row r="26" spans="2:21">
      <c r="E26" s="49"/>
      <c r="F26" s="70">
        <f t="shared" si="2"/>
        <v>2040</v>
      </c>
      <c r="G26" s="80">
        <f t="shared" si="6"/>
        <v>6311.3137183975332</v>
      </c>
      <c r="H26" s="79">
        <f t="shared" si="8"/>
        <v>1.1901683500573412E-2</v>
      </c>
      <c r="I26" s="70">
        <f>IF(AND(F26&gt;='Inputs &amp; Outputs'!B$13,F26&lt;'Inputs &amp; Outputs'!B$13+'Inputs &amp; Outputs'!B$19),1,0)</f>
        <v>1</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R26" s="49"/>
      <c r="S26" s="49"/>
      <c r="T26" s="85">
        <f t="shared" si="5"/>
        <v>0</v>
      </c>
      <c r="U26" s="86">
        <f>T26*'Assumed Values'!$D$8</f>
        <v>0</v>
      </c>
    </row>
    <row r="27" spans="2:21">
      <c r="E27" s="49"/>
      <c r="F27" s="70">
        <f t="shared" si="2"/>
        <v>2041</v>
      </c>
      <c r="G27" s="80">
        <f t="shared" si="6"/>
        <v>6386.428976746728</v>
      </c>
      <c r="H27" s="79">
        <f t="shared" si="8"/>
        <v>1.1901683500573412E-2</v>
      </c>
      <c r="I27" s="70">
        <f>IF(AND(F27&gt;='Inputs &amp; Outputs'!B$13,F27&lt;'Inputs &amp; Outputs'!B$13+'Inputs &amp; Outputs'!B$19),1,0)</f>
        <v>1</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R27" s="49"/>
      <c r="S27" s="49"/>
      <c r="T27" s="85">
        <f t="shared" si="5"/>
        <v>0</v>
      </c>
      <c r="U27" s="86">
        <f>T27*'Assumed Values'!$D$8</f>
        <v>0</v>
      </c>
    </row>
    <row r="28" spans="2:21">
      <c r="E28" s="49"/>
      <c r="F28" s="70">
        <f t="shared" si="2"/>
        <v>2042</v>
      </c>
      <c r="G28" s="80">
        <f t="shared" si="6"/>
        <v>6462.4382331268589</v>
      </c>
      <c r="H28" s="79">
        <f t="shared" si="8"/>
        <v>1.1901683500573412E-2</v>
      </c>
      <c r="I28" s="70">
        <f>IF(AND(F28&gt;='Inputs &amp; Outputs'!B$13,F28&lt;'Inputs &amp; Outputs'!B$13+'Inputs &amp; Outputs'!B$19),1,0)</f>
        <v>1</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R28" s="49"/>
      <c r="S28" s="49"/>
      <c r="T28" s="85">
        <f t="shared" si="5"/>
        <v>0</v>
      </c>
      <c r="U28" s="86">
        <f>T28*'Assumed Values'!$D$8</f>
        <v>0</v>
      </c>
    </row>
    <row r="29" spans="2:21">
      <c r="E29" s="49"/>
      <c r="F29" s="70">
        <f t="shared" si="2"/>
        <v>2043</v>
      </c>
      <c r="G29" s="80">
        <f t="shared" si="6"/>
        <v>6539.3521276195397</v>
      </c>
      <c r="H29" s="79">
        <f t="shared" si="8"/>
        <v>1.1901683500573412E-2</v>
      </c>
      <c r="I29" s="70">
        <f>IF(AND(F29&gt;='Inputs &amp; Outputs'!B$13,F29&lt;'Inputs &amp; Outputs'!B$13+'Inputs &amp; Outputs'!B$19),1,0)</f>
        <v>1</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R29" s="49"/>
      <c r="S29" s="49"/>
      <c r="T29" s="85">
        <f t="shared" si="5"/>
        <v>0</v>
      </c>
      <c r="U29" s="86">
        <f>T29*'Assumed Values'!$D$8</f>
        <v>0</v>
      </c>
    </row>
    <row r="30" spans="2:21">
      <c r="E30" s="49"/>
      <c r="F30" s="70">
        <f t="shared" si="2"/>
        <v>2044</v>
      </c>
      <c r="G30" s="80">
        <f t="shared" si="6"/>
        <v>6617.1814269412689</v>
      </c>
      <c r="H30" s="79">
        <f t="shared" si="8"/>
        <v>1.1901683500573412E-2</v>
      </c>
      <c r="I30" s="70">
        <f>IF(AND(F30&gt;='Inputs &amp; Outputs'!B$13,F30&lt;'Inputs &amp; Outputs'!B$13+'Inputs &amp; Outputs'!B$19),1,0)</f>
        <v>1</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R30" s="49"/>
      <c r="S30" s="49"/>
      <c r="T30" s="85">
        <f t="shared" si="5"/>
        <v>0</v>
      </c>
      <c r="U30" s="86">
        <f>T30*'Assumed Values'!$D$8</f>
        <v>0</v>
      </c>
    </row>
    <row r="31" spans="2:21">
      <c r="E31" s="49"/>
      <c r="F31" s="70">
        <f t="shared" si="2"/>
        <v>2045</v>
      </c>
      <c r="G31" s="80">
        <f>'Inputs &amp; Outputs'!$B$24</f>
        <v>7104</v>
      </c>
      <c r="H31" s="79">
        <f t="shared" si="8"/>
        <v>1.1901683500573412E-2</v>
      </c>
      <c r="I31" s="70">
        <f>IF(AND(F31&gt;='Inputs &amp; Outputs'!B$13,F31&lt;'Inputs &amp; Outputs'!B$13+'Inputs &amp; Outputs'!B$19),1,0)</f>
        <v>1</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R31" s="49"/>
      <c r="S31" s="49"/>
      <c r="T31" s="85">
        <f t="shared" si="5"/>
        <v>0</v>
      </c>
      <c r="U31" s="86">
        <f>T31*'Assumed Values'!$D$8</f>
        <v>0</v>
      </c>
    </row>
    <row r="32" spans="2:21">
      <c r="E32" s="49"/>
      <c r="F32" s="70">
        <f t="shared" si="2"/>
        <v>2046</v>
      </c>
      <c r="G32" s="80">
        <f t="shared" si="6"/>
        <v>7188.5495595880739</v>
      </c>
      <c r="H32" s="79">
        <f t="shared" si="8"/>
        <v>1.1901683500573412E-2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R32" s="49"/>
      <c r="S32" s="49"/>
      <c r="T32" s="85">
        <f t="shared" si="5"/>
        <v>0</v>
      </c>
      <c r="U32" s="86">
        <f>T32*'Assumed Values'!$D$8</f>
        <v>0</v>
      </c>
    </row>
    <row r="33" spans="6:21">
      <c r="F33" s="70">
        <f t="shared" si="2"/>
        <v>2047</v>
      </c>
      <c r="G33" s="80">
        <f t="shared" si="6"/>
        <v>7274.1054012744771</v>
      </c>
      <c r="H33" s="79">
        <f t="shared" si="8"/>
        <v>1.1901683500573412E-2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R33" s="49"/>
      <c r="S33" s="49"/>
      <c r="T33" s="85">
        <f t="shared" si="5"/>
        <v>0</v>
      </c>
      <c r="U33" s="86">
        <f>T33*'Assumed Values'!$D$8</f>
        <v>0</v>
      </c>
    </row>
    <row r="34" spans="6:21">
      <c r="F34" s="70">
        <f t="shared" si="2"/>
        <v>2048</v>
      </c>
      <c r="G34" s="80">
        <f t="shared" si="6"/>
        <v>7360.6795015102571</v>
      </c>
      <c r="H34" s="79">
        <f t="shared" si="8"/>
        <v>1.1901683500573412E-2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R34" s="49"/>
      <c r="S34" s="49"/>
      <c r="T34" s="85">
        <f t="shared" si="5"/>
        <v>0</v>
      </c>
      <c r="U34" s="86">
        <f>T34*'Assumed Values'!$D$8</f>
        <v>0</v>
      </c>
    </row>
    <row r="35" spans="6:21">
      <c r="F35" s="70">
        <f t="shared" si="2"/>
        <v>2049</v>
      </c>
      <c r="G35" s="80">
        <f t="shared" si="6"/>
        <v>7448.2839792863906</v>
      </c>
      <c r="H35" s="79">
        <f t="shared" si="8"/>
        <v>1.1901683500573412E-2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R35" s="49"/>
      <c r="S35" s="49"/>
      <c r="T35" s="85">
        <f t="shared" si="5"/>
        <v>0</v>
      </c>
      <c r="U35" s="86">
        <f>T35*'Assumed Values'!$D$8</f>
        <v>0</v>
      </c>
    </row>
    <row r="36" spans="6:21">
      <c r="F36" s="70">
        <f t="shared" si="2"/>
        <v>2050</v>
      </c>
      <c r="G36" s="80">
        <f t="shared" si="6"/>
        <v>7536.9310978302483</v>
      </c>
      <c r="H36" s="79">
        <f t="shared" si="8"/>
        <v>1.1901683500573412E-2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R36" s="49"/>
      <c r="S36" s="49"/>
      <c r="T36" s="85">
        <f t="shared" si="5"/>
        <v>0</v>
      </c>
      <c r="U36" s="86">
        <f>T36*'Assumed Values'!$D$8</f>
        <v>0</v>
      </c>
    </row>
    <row r="37" spans="6:21">
      <c r="F37" s="70" t="s">
        <v>101</v>
      </c>
      <c r="G37" s="70"/>
      <c r="H37" s="70"/>
      <c r="I37" s="70"/>
      <c r="J37" s="71">
        <f>SUM(J4:J36)</f>
        <v>0</v>
      </c>
      <c r="K37" s="71">
        <f t="shared" ref="K37:Q37" si="9">SUM(K4:K36)</f>
        <v>0</v>
      </c>
      <c r="L37" s="74">
        <f t="shared" si="9"/>
        <v>0</v>
      </c>
      <c r="M37" s="75">
        <f t="shared" si="9"/>
        <v>0</v>
      </c>
      <c r="N37" s="88">
        <f t="shared" si="9"/>
        <v>0</v>
      </c>
      <c r="O37" s="88">
        <f t="shared" si="9"/>
        <v>0</v>
      </c>
      <c r="P37" s="76">
        <f t="shared" si="9"/>
        <v>0</v>
      </c>
      <c r="Q37" s="75">
        <f t="shared" si="9"/>
        <v>0</v>
      </c>
      <c r="R37" s="49"/>
      <c r="S37" s="49"/>
      <c r="T37" s="85">
        <f>SUM(T4:T36)</f>
        <v>0</v>
      </c>
      <c r="U37" s="86">
        <f>SUM(U4:U36)</f>
        <v>0</v>
      </c>
    </row>
    <row r="38" spans="6:21">
      <c r="K38" s="49"/>
      <c r="L38" s="49"/>
      <c r="M38" s="49"/>
      <c r="N38" s="49"/>
      <c r="O38" s="56"/>
      <c r="P38" s="56"/>
      <c r="Q38" s="49"/>
      <c r="R38" s="49"/>
      <c r="S38" s="49"/>
      <c r="T38" s="49"/>
      <c r="U38" s="49"/>
    </row>
    <row r="39" spans="6:21">
      <c r="K39" s="49"/>
      <c r="L39" s="49"/>
      <c r="M39" s="49"/>
      <c r="N39" s="49"/>
      <c r="O39" s="77"/>
      <c r="P39" s="56"/>
      <c r="Q39" s="49"/>
      <c r="R39" s="49"/>
      <c r="S39" s="49"/>
      <c r="T39" s="49"/>
      <c r="U39" s="49"/>
    </row>
    <row r="40" spans="6:21">
      <c r="K40" s="49"/>
      <c r="L40" s="49"/>
      <c r="M40" s="49"/>
      <c r="N40" s="49"/>
      <c r="O40" s="56"/>
      <c r="P40" s="56"/>
      <c r="Q40" s="49"/>
      <c r="R40" s="49"/>
      <c r="S40" s="49"/>
      <c r="T40" s="49"/>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c r="C2" s="49"/>
      <c r="D2" s="49"/>
    </row>
    <row r="3" spans="2:4" s="49" customFormat="1">
      <c r="B3" s="2"/>
    </row>
    <row r="4" spans="2:4" s="49" customFormat="1">
      <c r="B4" s="3" t="s">
        <v>103</v>
      </c>
    </row>
    <row r="5" spans="2:4" s="49" customFormat="1">
      <c r="B5" s="3"/>
    </row>
    <row r="6" spans="2:4" s="49" customFormat="1">
      <c r="B6" s="32" t="s">
        <v>104</v>
      </c>
      <c r="C6" s="32" t="s">
        <v>105</v>
      </c>
      <c r="D6" s="29"/>
    </row>
    <row r="7" spans="2:4" s="49" customFormat="1">
      <c r="B7" s="31" t="s">
        <v>106</v>
      </c>
      <c r="C7" s="65">
        <v>1905</v>
      </c>
      <c r="D7" s="90"/>
    </row>
    <row r="8" spans="2:4" s="49" customFormat="1">
      <c r="B8" s="31" t="s">
        <v>107</v>
      </c>
      <c r="C8" s="65">
        <v>7508</v>
      </c>
      <c r="D8" s="90"/>
    </row>
    <row r="9" spans="2:4">
      <c r="B9" s="27"/>
      <c r="C9" s="28"/>
      <c r="D9" s="49"/>
    </row>
    <row r="10" spans="2:4" s="49" customFormat="1">
      <c r="B10" s="27"/>
      <c r="C10" s="28"/>
    </row>
    <row r="11" spans="2:4">
      <c r="B11" s="29" t="s">
        <v>108</v>
      </c>
      <c r="C11" s="49"/>
      <c r="D11" s="49"/>
    </row>
    <row r="12" spans="2:4" s="49" customFormat="1" ht="75">
      <c r="B12" s="30" t="s">
        <v>109</v>
      </c>
      <c r="C12" s="64">
        <f>'Inputs &amp; Outputs'!B19</f>
        <v>20</v>
      </c>
      <c r="D12" s="48"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c r="A1" s="124" t="s">
        <v>111</v>
      </c>
      <c r="B1" s="124"/>
      <c r="C1" s="124"/>
      <c r="D1" s="124"/>
      <c r="E1" s="124"/>
      <c r="F1" s="124"/>
      <c r="G1" s="124"/>
      <c r="H1" s="124"/>
      <c r="I1" s="124"/>
      <c r="J1" s="124"/>
    </row>
    <row r="2" spans="1:14">
      <c r="A2" s="91" t="s">
        <v>112</v>
      </c>
      <c r="B2" s="91" t="s">
        <v>113</v>
      </c>
      <c r="C2" s="116" t="s">
        <v>114</v>
      </c>
      <c r="D2" s="116" t="s">
        <v>115</v>
      </c>
      <c r="E2" s="116" t="s">
        <v>116</v>
      </c>
      <c r="F2" s="116" t="s">
        <v>117</v>
      </c>
      <c r="G2" s="116" t="s">
        <v>118</v>
      </c>
      <c r="H2" s="116" t="s">
        <v>55</v>
      </c>
      <c r="I2" s="116" t="s">
        <v>119</v>
      </c>
      <c r="J2" s="116" t="s">
        <v>120</v>
      </c>
      <c r="K2" s="49"/>
      <c r="L2" s="49"/>
      <c r="M2" s="49"/>
      <c r="N2" s="49"/>
    </row>
    <row r="3" spans="1:14">
      <c r="A3" s="92" t="s">
        <v>121</v>
      </c>
      <c r="B3" s="117">
        <v>0</v>
      </c>
      <c r="C3" s="117">
        <v>0.1543390005827</v>
      </c>
      <c r="D3" s="117">
        <v>0.1766420006752</v>
      </c>
      <c r="E3" s="117">
        <v>0.14361999928950001</v>
      </c>
      <c r="F3" s="117">
        <v>0.1637820005417</v>
      </c>
      <c r="G3" s="117">
        <v>0.15261900424960001</v>
      </c>
      <c r="H3" s="117">
        <v>0.24541099369530001</v>
      </c>
      <c r="I3" s="117">
        <v>0.15000799298289999</v>
      </c>
      <c r="J3" s="117">
        <v>0.2771849930286</v>
      </c>
      <c r="K3" s="49"/>
      <c r="L3" s="49"/>
      <c r="M3" s="49"/>
      <c r="N3" s="49"/>
    </row>
    <row r="4" spans="1:14">
      <c r="A4" s="92" t="s">
        <v>121</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K4" s="49"/>
      <c r="L4" s="2" t="s">
        <v>122</v>
      </c>
      <c r="M4" s="49"/>
      <c r="N4" s="49" t="s">
        <v>123</v>
      </c>
    </row>
    <row r="5" spans="1:14">
      <c r="A5" s="92" t="s">
        <v>121</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K5" s="49"/>
      <c r="L5" s="49" t="s">
        <v>62</v>
      </c>
      <c r="M5" s="49"/>
      <c r="N5" s="49"/>
    </row>
    <row r="6" spans="1:14">
      <c r="A6" s="92" t="s">
        <v>121</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K6" s="49"/>
      <c r="L6" s="49" t="s">
        <v>121</v>
      </c>
      <c r="M6" s="49"/>
      <c r="N6" s="49"/>
    </row>
    <row r="7" spans="1:14">
      <c r="A7" s="92" t="s">
        <v>121</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c r="K7" s="49"/>
      <c r="L7" s="49"/>
      <c r="M7" s="49"/>
      <c r="N7" s="49"/>
    </row>
    <row r="8" spans="1:14">
      <c r="A8" s="92" t="s">
        <v>121</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c r="K8" s="49"/>
      <c r="L8" s="49"/>
      <c r="M8" s="49"/>
      <c r="N8" s="49"/>
    </row>
    <row r="9" spans="1:14">
      <c r="A9" s="92" t="s">
        <v>121</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c r="K9" s="49"/>
      <c r="L9" s="49"/>
      <c r="M9" s="49"/>
      <c r="N9" s="49"/>
    </row>
    <row r="10" spans="1:14">
      <c r="A10" s="92" t="s">
        <v>121</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c r="K10" s="49"/>
      <c r="L10" s="49"/>
      <c r="M10" s="49"/>
      <c r="N10" s="49"/>
    </row>
    <row r="11" spans="1:14">
      <c r="A11" s="92" t="s">
        <v>121</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c r="K11" s="49"/>
      <c r="L11" s="49"/>
      <c r="M11" s="49"/>
      <c r="N11" s="49"/>
    </row>
    <row r="12" spans="1:14">
      <c r="A12" s="92" t="s">
        <v>121</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c r="K12" s="49"/>
      <c r="L12" s="49"/>
      <c r="M12" s="49"/>
      <c r="N12" s="49"/>
    </row>
    <row r="13" spans="1:14">
      <c r="A13" s="92" t="s">
        <v>121</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c r="K13" s="49"/>
      <c r="L13" s="49"/>
      <c r="M13" s="49"/>
      <c r="N13" s="49"/>
    </row>
    <row r="14" spans="1:14">
      <c r="A14" s="92" t="s">
        <v>121</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c r="K14" s="49"/>
      <c r="L14" s="49"/>
      <c r="M14" s="49"/>
      <c r="N14" s="49"/>
    </row>
    <row r="15" spans="1:14">
      <c r="A15" s="92" t="s">
        <v>121</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c r="K15" s="49"/>
      <c r="L15" s="49"/>
      <c r="M15" s="49"/>
      <c r="N15" s="49"/>
    </row>
    <row r="16" spans="1:14">
      <c r="A16" s="92" t="s">
        <v>121</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c r="K16" s="49"/>
      <c r="L16" s="49"/>
      <c r="M16" s="49"/>
      <c r="N16" s="49"/>
    </row>
    <row r="17" spans="1:10">
      <c r="A17" s="92" t="s">
        <v>121</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c r="A18" s="92" t="s">
        <v>121</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c r="C19" s="46"/>
      <c r="D19" s="46"/>
      <c r="E19" s="46"/>
      <c r="F19" s="46"/>
      <c r="G19" s="46"/>
      <c r="H19" s="46"/>
      <c r="I19" s="46"/>
      <c r="J19" s="46"/>
    </row>
    <row r="20" spans="1:10">
      <c r="A20" s="124" t="s">
        <v>111</v>
      </c>
      <c r="B20" s="124"/>
      <c r="C20" s="124"/>
      <c r="D20" s="124"/>
      <c r="E20" s="124"/>
      <c r="F20" s="124"/>
      <c r="G20" s="124"/>
      <c r="H20" s="124"/>
      <c r="I20" s="124"/>
      <c r="J20" s="124"/>
    </row>
    <row r="21" spans="1:10">
      <c r="A21" s="91" t="s">
        <v>112</v>
      </c>
      <c r="B21" s="91" t="s">
        <v>113</v>
      </c>
      <c r="C21" s="116" t="s">
        <v>114</v>
      </c>
      <c r="D21" s="116" t="s">
        <v>115</v>
      </c>
      <c r="E21" s="116" t="s">
        <v>116</v>
      </c>
      <c r="F21" s="116" t="s">
        <v>117</v>
      </c>
      <c r="G21" s="116" t="s">
        <v>118</v>
      </c>
      <c r="H21" s="116" t="s">
        <v>55</v>
      </c>
      <c r="I21" s="116" t="s">
        <v>119</v>
      </c>
      <c r="J21" s="116" t="s">
        <v>120</v>
      </c>
    </row>
    <row r="22" spans="1:10">
      <c r="A22" s="92" t="s">
        <v>62</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c r="A23" s="92" t="s">
        <v>62</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c r="A24" s="92" t="s">
        <v>62</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c r="A25" s="92" t="s">
        <v>62</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c r="A26" s="92" t="s">
        <v>62</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c r="A27" s="92" t="s">
        <v>62</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c r="A28" s="92" t="s">
        <v>62</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c r="A29" s="92" t="s">
        <v>62</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c r="A30" s="92" t="s">
        <v>62</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c r="A31" s="92" t="s">
        <v>62</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c r="A32" s="92" t="s">
        <v>62</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c r="A33" s="92" t="s">
        <v>62</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c r="A34" s="92" t="s">
        <v>62</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c r="A35" s="92" t="s">
        <v>62</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c r="A36" s="92" t="s">
        <v>62</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c r="A37" s="92" t="s">
        <v>62</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xr3:uid="{85D5C41F-068E-5C55-9968-509E7C2A5619}">
      <selection activeCell="K11" sqref="K11"/>
    </sheetView>
  </sheetViews>
  <sheetFormatPr defaultRowHeight="15"/>
  <cols>
    <col min="1" max="1" width="13.42578125" bestFit="1" customWidth="1"/>
    <col min="3" max="9" width="12.140625" style="46" bestFit="1" customWidth="1"/>
    <col min="10" max="10" width="10.5703125" style="46" bestFit="1" customWidth="1"/>
  </cols>
  <sheetData>
    <row r="1" spans="1:15" s="49" customFormat="1">
      <c r="A1" s="124" t="s">
        <v>111</v>
      </c>
      <c r="B1" s="124"/>
      <c r="C1" s="124"/>
      <c r="D1" s="124"/>
      <c r="E1" s="124"/>
      <c r="F1" s="124"/>
      <c r="G1" s="124"/>
      <c r="H1" s="124"/>
      <c r="I1" s="124"/>
      <c r="J1" s="124"/>
    </row>
    <row r="2" spans="1:15" s="2" customFormat="1">
      <c r="A2" s="91" t="s">
        <v>112</v>
      </c>
      <c r="B2" s="91" t="s">
        <v>113</v>
      </c>
      <c r="C2" s="116" t="s">
        <v>114</v>
      </c>
      <c r="D2" s="116" t="s">
        <v>115</v>
      </c>
      <c r="E2" s="116" t="s">
        <v>116</v>
      </c>
      <c r="F2" s="116" t="s">
        <v>117</v>
      </c>
      <c r="G2" s="116" t="s">
        <v>118</v>
      </c>
      <c r="H2" s="116" t="s">
        <v>55</v>
      </c>
      <c r="I2" s="116" t="s">
        <v>119</v>
      </c>
      <c r="J2" s="116" t="s">
        <v>120</v>
      </c>
    </row>
    <row r="3" spans="1:15">
      <c r="A3" s="92" t="s">
        <v>121</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c r="K3" s="49"/>
      <c r="L3" s="49"/>
      <c r="M3" s="49"/>
      <c r="N3" s="49"/>
      <c r="O3" s="49"/>
    </row>
    <row r="4" spans="1:15">
      <c r="A4" s="92" t="s">
        <v>121</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K4" s="49"/>
      <c r="L4" s="2" t="s">
        <v>122</v>
      </c>
      <c r="M4" s="49"/>
      <c r="N4" s="49" t="s">
        <v>123</v>
      </c>
      <c r="O4" s="49"/>
    </row>
    <row r="5" spans="1:15">
      <c r="A5" s="92" t="s">
        <v>121</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K5" s="49"/>
      <c r="L5" s="49" t="s">
        <v>62</v>
      </c>
      <c r="M5" s="49"/>
      <c r="N5" s="49"/>
      <c r="O5" s="49"/>
    </row>
    <row r="6" spans="1:15">
      <c r="A6" s="92" t="s">
        <v>121</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K6" s="49"/>
      <c r="L6" s="49" t="s">
        <v>121</v>
      </c>
      <c r="M6" s="49"/>
      <c r="N6" s="49"/>
      <c r="O6" s="49"/>
    </row>
    <row r="7" spans="1:15">
      <c r="A7" s="92" t="s">
        <v>121</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K7" s="49"/>
      <c r="L7" s="49"/>
      <c r="M7" s="49"/>
      <c r="N7" s="49"/>
      <c r="O7" s="49"/>
    </row>
    <row r="8" spans="1:15">
      <c r="A8" s="92" t="s">
        <v>121</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c r="K8" s="49"/>
      <c r="L8" s="49"/>
      <c r="M8" s="49"/>
      <c r="N8" s="49"/>
      <c r="O8" s="49"/>
    </row>
    <row r="9" spans="1:15">
      <c r="A9" s="92" t="s">
        <v>121</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c r="K9" s="49"/>
      <c r="L9" s="49"/>
      <c r="M9" s="49"/>
      <c r="N9" s="49"/>
      <c r="O9" s="49"/>
    </row>
    <row r="10" spans="1:15">
      <c r="A10" s="92" t="s">
        <v>121</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c r="K10" s="49"/>
      <c r="L10" s="49"/>
      <c r="M10" s="49"/>
      <c r="N10" s="49"/>
      <c r="O10" s="49"/>
    </row>
    <row r="11" spans="1:15">
      <c r="A11" s="92" t="s">
        <v>121</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c r="K11" s="49"/>
      <c r="L11" s="49"/>
      <c r="M11" s="49"/>
      <c r="N11" s="49"/>
      <c r="O11" s="49"/>
    </row>
    <row r="12" spans="1:15">
      <c r="A12" s="92" t="s">
        <v>121</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c r="K12" s="49"/>
      <c r="L12" s="49"/>
      <c r="M12" s="49"/>
      <c r="N12" s="49"/>
      <c r="O12" s="49"/>
    </row>
    <row r="13" spans="1:15">
      <c r="A13" s="92" t="s">
        <v>121</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c r="K13" s="49"/>
      <c r="L13" s="49"/>
      <c r="M13" s="49"/>
      <c r="N13" s="49"/>
      <c r="O13" s="49"/>
    </row>
    <row r="14" spans="1:15">
      <c r="A14" s="92" t="s">
        <v>121</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c r="K14" s="49"/>
      <c r="L14" s="49"/>
      <c r="M14" s="49"/>
      <c r="N14" s="49"/>
      <c r="O14" s="49"/>
    </row>
    <row r="15" spans="1:15">
      <c r="A15" s="92" t="s">
        <v>121</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c r="K15" s="49"/>
      <c r="L15" s="49"/>
      <c r="M15" s="49"/>
      <c r="N15" s="49"/>
      <c r="O15" s="49"/>
    </row>
    <row r="16" spans="1:15">
      <c r="A16" s="92" t="s">
        <v>121</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c r="K16" s="49"/>
      <c r="L16" s="49"/>
      <c r="M16" s="49"/>
      <c r="N16" s="49"/>
      <c r="O16" s="49"/>
    </row>
    <row r="17" spans="1:10">
      <c r="A17" s="92" t="s">
        <v>121</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c r="A18" s="92" t="s">
        <v>121</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c r="C19" s="46"/>
      <c r="D19" s="46"/>
      <c r="E19" s="46"/>
      <c r="F19" s="46"/>
      <c r="G19" s="46"/>
      <c r="H19" s="46"/>
      <c r="I19" s="46"/>
      <c r="J19" s="46"/>
    </row>
    <row r="20" spans="1:10">
      <c r="A20" s="124" t="s">
        <v>111</v>
      </c>
      <c r="B20" s="124"/>
      <c r="C20" s="124"/>
      <c r="D20" s="124"/>
      <c r="E20" s="124"/>
      <c r="F20" s="124"/>
      <c r="G20" s="124"/>
      <c r="H20" s="124"/>
      <c r="I20" s="124"/>
      <c r="J20" s="124"/>
    </row>
    <row r="21" spans="1:10" s="2" customFormat="1">
      <c r="A21" s="91" t="s">
        <v>112</v>
      </c>
      <c r="B21" s="91" t="s">
        <v>113</v>
      </c>
      <c r="C21" s="116" t="s">
        <v>114</v>
      </c>
      <c r="D21" s="116" t="s">
        <v>115</v>
      </c>
      <c r="E21" s="116" t="s">
        <v>116</v>
      </c>
      <c r="F21" s="116" t="s">
        <v>117</v>
      </c>
      <c r="G21" s="116" t="s">
        <v>118</v>
      </c>
      <c r="H21" s="116" t="s">
        <v>55</v>
      </c>
      <c r="I21" s="116" t="s">
        <v>119</v>
      </c>
      <c r="J21" s="116" t="s">
        <v>120</v>
      </c>
    </row>
    <row r="22" spans="1:10">
      <c r="A22" s="92" t="s">
        <v>62</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c r="A23" s="92" t="s">
        <v>62</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c r="A24" s="92" t="s">
        <v>62</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c r="A25" s="92" t="s">
        <v>62</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c r="A26" s="92" t="s">
        <v>62</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c r="A27" s="92" t="s">
        <v>62</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c r="A28" s="92" t="s">
        <v>62</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c r="A29" s="92" t="s">
        <v>62</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c r="A30" s="92" t="s">
        <v>62</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c r="A31" s="92" t="s">
        <v>62</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c r="A32" s="92" t="s">
        <v>62</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c r="A33" s="92" t="s">
        <v>62</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c r="A34" s="92" t="s">
        <v>62</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c r="A35" s="92" t="s">
        <v>62</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c r="A36" s="92" t="s">
        <v>62</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c r="A37" s="92" t="s">
        <v>62</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s="49" t="s">
        <v>124</v>
      </c>
      <c r="C2" s="49" t="s">
        <v>125</v>
      </c>
      <c r="D2" s="49"/>
    </row>
    <row r="3" spans="2:4">
      <c r="B3" s="49"/>
      <c r="C3" s="49" t="s">
        <v>126</v>
      </c>
      <c r="D3" s="49"/>
    </row>
    <row r="5" spans="2:4">
      <c r="B5" s="49"/>
      <c r="C5" s="94" t="s">
        <v>127</v>
      </c>
      <c r="D5" s="95" t="s">
        <v>128</v>
      </c>
    </row>
    <row r="6" spans="2:4">
      <c r="B6" s="49"/>
      <c r="C6" s="92" t="s">
        <v>60</v>
      </c>
      <c r="D6" s="93">
        <v>20</v>
      </c>
    </row>
    <row r="7" spans="2:4">
      <c r="B7" s="49"/>
      <c r="C7" s="92" t="s">
        <v>129</v>
      </c>
      <c r="D7" s="93">
        <v>20</v>
      </c>
    </row>
    <row r="8" spans="2:4">
      <c r="B8" s="49"/>
      <c r="C8" s="92" t="s">
        <v>130</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7359C4-9615-4807-9333-6D9908FF9EBE}"/>
</file>

<file path=customXml/itemProps2.xml><?xml version="1.0" encoding="utf-8"?>
<ds:datastoreItem xmlns:ds="http://schemas.openxmlformats.org/officeDocument/2006/customXml" ds:itemID="{2E03E9CD-646F-49A8-9E68-10C0F5D68701}"/>
</file>

<file path=customXml/itemProps3.xml><?xml version="1.0" encoding="utf-8"?>
<ds:datastoreItem xmlns:ds="http://schemas.openxmlformats.org/officeDocument/2006/customXml" ds:itemID="{6448A6BF-186B-41AF-B79C-0B867CD0E22B}"/>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