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DAY - Waco St Extension\"/>
    </mc:Choice>
  </mc:AlternateContent>
  <xr:revisionPtr revIDLastSave="0" documentId="13_ncr:1_{762D66AC-8CDA-42EE-AAD4-6346BCA5A1E4}" xr6:coauthVersionLast="37" xr6:coauthVersionMax="37" xr10:uidLastSave="{00000000-0000-0000-0000-000000000000}"/>
  <bookViews>
    <workbookView xWindow="3864" yWindow="0" windowWidth="19176" windowHeight="901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<sst xmlns="http://schemas.openxmlformats.org/spreadsheetml/2006/main" count="264" uniqueCount="132">
  <si>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</si>
  <si>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</si>
  <si>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</si>
  <si>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</si>
  <si>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</si>
  <si>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</si>
  <si>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</si>
  <si>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</si>
  <si>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</si>
  <si>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</si>
  <si>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</si>
  <si>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</si>
  <si>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</si>
  <si>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</si>
  <si>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</si>
  <si>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</si>
  <si>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</si>
  <si>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</si>
  <si>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</si>
  <si>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</si>
  <si>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</si>
  <si>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</si>
  <si>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</si>
  <si>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</si>
  <si>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</si>
  <si>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</si>
  <si>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</si>
  <si>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</si>
  <si>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</si>
  <si>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</si>
  <si>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</si>
  <si>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</si>
  <si>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</si>
  <si>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</si>
  <si>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</si>
  <si>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</si>
  <si>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</si>
  <si>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</si>
  <si>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</si>
  <si>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</si>
  <si>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</si>
  <si>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</si>
  <si>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</si>
  <si>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</si>
  <si>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</si>
  <si>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</si>
  <si>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</si>
  <si>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</si>
  <si>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</si>
  <si>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</si>
  <si>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</si>
  <si>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</si>
  <si>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</si>
  <si>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</si>
  <si>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</si>
  <si>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</si>
  <si>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</si>
  <si>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</si>
  <si>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</si>
  <si>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</si>
  <si>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</si>
  <si>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</si>
  <si>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</si>
  <si>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</si>
  <si>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</si>
  <si>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</si>
  <si>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</si>
  <si>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</si>
  <si>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</si>
  <si>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</si>
  <si>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</si>
  <si>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</si>
  <si>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</si>
  <si>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</si>
  <si>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</si>
  <si>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</si>
  <si>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</si>
  <si>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</si>
  <si>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</si>
  <si>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</si>
  <si>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</si>
  <si>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</si>
  <si>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</si>
  <si>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</si>
  <si>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</si>
  <si>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</si>
  <si>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</si>
  <si>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</si>
  <si>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</si>
  <si>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</si>
  <si>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</si>
  <si>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</si>
  <si>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</si>
  <si>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</si>
  <si>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</si>
  <si>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</si>
  <si>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</si>
  <si>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</si>
  <si>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</si>
  <si>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</si>
  <si>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</si>
  <si>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</si>
  <si>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</si>
  <si>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</si>
  <si>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</si>
  <si>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</si>
  <si>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</si>
  <si>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</si>
  <si>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</si>
  <si>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</si>
  <si>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</si>
  <si>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</si>
  <si>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</si>
  <si>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</si>
  <si>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</si>
  <si>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</si>
  <si>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</si>
  <si>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</si>
  <si>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</si>
  <si>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</si>
  <si>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</si>
  <si>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</si>
  <si>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</si>
  <si>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</si>
  <si>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</si>
  <si>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</si>
  <si>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</si>
  <si>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</si>
  <si>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</si>
  <si>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Waco Street Extension and Reconstruction</t>
  </si>
  <si>
    <t xml:space="preserve">from 2018 no build </t>
  </si>
  <si>
    <t>from 2025 build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</si>
</sst>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0" fillId="2" borderId="1" xfId="0" applyFill="1" applyBorder="1" applyAlignment="1" applyProtection="1">
      <alignment horizontal="left" wrapText="1"/>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3</v>
      </c>
      <c r="D3" s="7" t="s">
        <v>21</v>
      </c>
      <c r="E3" s="8" t="s">
        <v>12</v>
      </c>
      <c r="G3" s="14" t="s">
        <v>16</v>
      </c>
      <c r="H3" s="14"/>
      <c r="I3" s="14" t="s">
        <v>22</v>
      </c>
      <c r="J3" s="14" t="s">
        <v>44</v>
      </c>
    </row>
    <row r="4" spans="1:10" x14ac:dyDescent="0.3">
      <c r="A4" s="5" t="s">
        <v>8</v>
      </c>
      <c r="B4" s="6"/>
      <c r="D4" s="5" t="s">
        <v>41</v>
      </c>
      <c r="E4" s="45">
        <v>2015</v>
      </c>
      <c r="G4" s="12">
        <f>E4</f>
        <v>2015</v>
      </c>
      <c r="H4" s="12">
        <f>IF(G4&lt;2041,1,0)</f>
        <v>1</v>
      </c>
      <c r="I4" s="21">
        <f>IF($G4&lt;($G$4+$E$5),$E$17,0)*H4</f>
        <v>0</v>
      </c>
      <c r="J4" s="34" t="e">
        <f>I4*$B$18*$B$19/10^3</f>
        <v>#REF!</v>
      </c>
    </row>
    <row r="5" spans="1:10" x14ac:dyDescent="0.3">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3">
      <c r="A6" s="5" t="s">
        <v>10</v>
      </c>
      <c r="B6" s="6">
        <v>1</v>
      </c>
      <c r="D6" s="121" t="s">
        <v>29</v>
      </c>
      <c r="E6" s="122"/>
      <c r="G6" s="12">
        <f t="shared" si="0"/>
        <v>2017</v>
      </c>
      <c r="H6" s="12">
        <f t="shared" si="1"/>
        <v>1</v>
      </c>
      <c r="I6" s="21">
        <f t="shared" si="2"/>
        <v>0</v>
      </c>
      <c r="J6" s="34" t="e">
        <f t="shared" si="3"/>
        <v>#REF!</v>
      </c>
    </row>
    <row r="7" spans="1:10" x14ac:dyDescent="0.3">
      <c r="A7" s="5" t="s">
        <v>42</v>
      </c>
      <c r="B7" s="23"/>
      <c r="D7" s="5" t="s">
        <v>39</v>
      </c>
      <c r="E7" s="9"/>
      <c r="G7" s="13">
        <f t="shared" si="0"/>
        <v>2018</v>
      </c>
      <c r="H7" s="13">
        <f t="shared" si="1"/>
        <v>1</v>
      </c>
      <c r="I7" s="21">
        <f t="shared" si="2"/>
        <v>0</v>
      </c>
      <c r="J7" s="41" t="e">
        <f t="shared" si="3"/>
        <v>#REF!</v>
      </c>
    </row>
    <row r="8" spans="1:10" x14ac:dyDescent="0.3">
      <c r="A8" s="22" t="s">
        <v>43</v>
      </c>
      <c r="B8" s="23"/>
      <c r="D8" s="5" t="s">
        <v>37</v>
      </c>
      <c r="E8" s="44">
        <v>1.1499999999999999</v>
      </c>
      <c r="G8" s="12">
        <f t="shared" si="0"/>
        <v>2019</v>
      </c>
      <c r="H8" s="12">
        <f t="shared" si="1"/>
        <v>1</v>
      </c>
      <c r="I8" s="21">
        <f t="shared" si="2"/>
        <v>0</v>
      </c>
      <c r="J8" s="34" t="e">
        <f t="shared" si="3"/>
        <v>#REF!</v>
      </c>
    </row>
    <row r="9" spans="1:10" x14ac:dyDescent="0.3">
      <c r="G9" s="13">
        <f t="shared" si="0"/>
        <v>2020</v>
      </c>
      <c r="H9" s="13">
        <f t="shared" si="1"/>
        <v>1</v>
      </c>
      <c r="I9" s="21">
        <f t="shared" si="2"/>
        <v>0</v>
      </c>
      <c r="J9" s="41" t="e">
        <f t="shared" si="3"/>
        <v>#REF!</v>
      </c>
    </row>
    <row r="10" spans="1:10" x14ac:dyDescent="0.3">
      <c r="A10" s="11" t="s">
        <v>20</v>
      </c>
      <c r="G10" s="12">
        <f t="shared" si="0"/>
        <v>2021</v>
      </c>
      <c r="H10" s="12">
        <f t="shared" si="1"/>
        <v>1</v>
      </c>
      <c r="I10" s="21">
        <f t="shared" si="2"/>
        <v>0</v>
      </c>
      <c r="J10" s="34" t="e">
        <f t="shared" si="3"/>
        <v>#REF!</v>
      </c>
    </row>
    <row r="11" spans="1:10" x14ac:dyDescent="0.3">
      <c r="A11" s="10" t="s">
        <v>40</v>
      </c>
      <c r="B11" s="42" t="e">
        <f>NPV($B$17,J4:J29)/(1+$B$17)^(E4-B16+1)</f>
        <v>#REF!</v>
      </c>
      <c r="G11" s="13">
        <f t="shared" si="0"/>
        <v>2022</v>
      </c>
      <c r="H11" s="13">
        <f t="shared" si="1"/>
        <v>1</v>
      </c>
      <c r="I11" s="21">
        <f t="shared" si="2"/>
        <v>0</v>
      </c>
      <c r="J11" s="41" t="e">
        <f t="shared" si="3"/>
        <v>#REF!</v>
      </c>
    </row>
    <row r="12" spans="1:10" x14ac:dyDescent="0.3">
      <c r="A12" s="10" t="s">
        <v>19</v>
      </c>
      <c r="B12" s="40" t="e">
        <f>B11/B7</f>
        <v>#REF!</v>
      </c>
      <c r="G12" s="12">
        <f t="shared" si="0"/>
        <v>2023</v>
      </c>
      <c r="H12" s="12">
        <f t="shared" si="1"/>
        <v>1</v>
      </c>
      <c r="I12" s="21">
        <f t="shared" si="2"/>
        <v>0</v>
      </c>
      <c r="J12" s="34" t="e">
        <f t="shared" si="3"/>
        <v>#REF!</v>
      </c>
    </row>
    <row r="13" spans="1:10" x14ac:dyDescent="0.3">
      <c r="G13" s="13">
        <f t="shared" si="0"/>
        <v>2024</v>
      </c>
      <c r="H13" s="13">
        <f t="shared" si="1"/>
        <v>1</v>
      </c>
      <c r="I13" s="21">
        <f t="shared" si="2"/>
        <v>0</v>
      </c>
      <c r="J13" s="41" t="e">
        <f t="shared" si="3"/>
        <v>#REF!</v>
      </c>
    </row>
    <row r="14" spans="1:10" x14ac:dyDescent="0.3">
      <c r="G14" s="12">
        <f>G13+1</f>
        <v>2025</v>
      </c>
      <c r="H14" s="12">
        <f t="shared" si="1"/>
        <v>1</v>
      </c>
      <c r="I14" s="21">
        <f t="shared" si="2"/>
        <v>0</v>
      </c>
      <c r="J14" s="34" t="e">
        <f t="shared" si="3"/>
        <v>#REF!</v>
      </c>
    </row>
    <row r="15" spans="1:10" x14ac:dyDescent="0.3">
      <c r="A15" s="15" t="s">
        <v>4</v>
      </c>
      <c r="G15" s="13">
        <f t="shared" si="0"/>
        <v>2026</v>
      </c>
      <c r="H15" s="13">
        <f t="shared" si="1"/>
        <v>1</v>
      </c>
      <c r="I15" s="21">
        <f t="shared" si="2"/>
        <v>0</v>
      </c>
      <c r="J15" s="41" t="e">
        <f t="shared" si="3"/>
        <v>#REF!</v>
      </c>
    </row>
    <row r="16" spans="1:10" x14ac:dyDescent="0.3">
      <c r="A16" s="16" t="s">
        <v>5</v>
      </c>
      <c r="B16" s="26" t="e">
        <f>'Assumed Values'!#REF!</f>
        <v>#REF!</v>
      </c>
      <c r="D16" s="15" t="s">
        <v>17</v>
      </c>
      <c r="E16" s="24" t="s">
        <v>12</v>
      </c>
      <c r="G16" s="12">
        <f t="shared" si="0"/>
        <v>2027</v>
      </c>
      <c r="H16" s="12">
        <f t="shared" si="1"/>
        <v>1</v>
      </c>
      <c r="I16" s="21">
        <f t="shared" si="2"/>
        <v>0</v>
      </c>
      <c r="J16" s="34" t="e">
        <f t="shared" si="3"/>
        <v>#REF!</v>
      </c>
    </row>
    <row r="17" spans="1:10" x14ac:dyDescent="0.3">
      <c r="A17" s="16" t="s">
        <v>6</v>
      </c>
      <c r="B17" s="17" t="e">
        <f>'Assumed Values'!#REF!</f>
        <v>#REF!</v>
      </c>
      <c r="D17" s="19" t="s">
        <v>38</v>
      </c>
      <c r="E17" s="20">
        <f>E7/E8</f>
        <v>0</v>
      </c>
      <c r="G17" s="13">
        <f t="shared" si="0"/>
        <v>2028</v>
      </c>
      <c r="H17" s="13">
        <f t="shared" si="1"/>
        <v>1</v>
      </c>
      <c r="I17" s="21">
        <f t="shared" si="2"/>
        <v>0</v>
      </c>
      <c r="J17" s="41" t="e">
        <f t="shared" si="3"/>
        <v>#REF!</v>
      </c>
    </row>
    <row r="18" spans="1:10" x14ac:dyDescent="0.3">
      <c r="A18" s="16" t="s">
        <v>7</v>
      </c>
      <c r="B18" s="16">
        <f>IF(B6=2,2.1, 1.1)</f>
        <v>1.1000000000000001</v>
      </c>
      <c r="G18" s="12">
        <f t="shared" si="0"/>
        <v>2029</v>
      </c>
      <c r="H18" s="12">
        <f t="shared" si="1"/>
        <v>1</v>
      </c>
      <c r="I18" s="21">
        <f t="shared" si="2"/>
        <v>0</v>
      </c>
      <c r="J18" s="34" t="e">
        <f t="shared" si="3"/>
        <v>#REF!</v>
      </c>
    </row>
    <row r="19" spans="1:10" x14ac:dyDescent="0.3">
      <c r="A19" s="16" t="s">
        <v>11</v>
      </c>
      <c r="B19" s="18" t="e">
        <f>'Assumed Values'!#REF!</f>
        <v>#REF!</v>
      </c>
      <c r="G19" s="13">
        <f t="shared" si="0"/>
        <v>2030</v>
      </c>
      <c r="H19" s="13">
        <f t="shared" si="1"/>
        <v>1</v>
      </c>
      <c r="I19" s="21">
        <f t="shared" si="2"/>
        <v>0</v>
      </c>
      <c r="J19" s="41" t="e">
        <f t="shared" si="3"/>
        <v>#REF!</v>
      </c>
    </row>
    <row r="20" spans="1:10" x14ac:dyDescent="0.3">
      <c r="A20" s="16" t="s">
        <v>18</v>
      </c>
      <c r="B20" s="16">
        <v>260</v>
      </c>
      <c r="G20" s="12">
        <f t="shared" si="0"/>
        <v>2031</v>
      </c>
      <c r="H20" s="12">
        <f t="shared" si="1"/>
        <v>1</v>
      </c>
      <c r="I20" s="21">
        <f t="shared" si="2"/>
        <v>0</v>
      </c>
      <c r="J20" s="34" t="e">
        <f t="shared" si="3"/>
        <v>#REF!</v>
      </c>
    </row>
    <row r="21" spans="1:10" x14ac:dyDescent="0.3">
      <c r="G21" s="13">
        <f t="shared" si="0"/>
        <v>2032</v>
      </c>
      <c r="H21" s="13">
        <f t="shared" si="1"/>
        <v>1</v>
      </c>
      <c r="I21" s="21">
        <f t="shared" si="2"/>
        <v>0</v>
      </c>
      <c r="J21" s="41" t="e">
        <f t="shared" si="3"/>
        <v>#REF!</v>
      </c>
    </row>
    <row r="22" spans="1:10" x14ac:dyDescent="0.3">
      <c r="G22" s="12">
        <f t="shared" si="0"/>
        <v>2033</v>
      </c>
      <c r="H22" s="12">
        <f t="shared" si="1"/>
        <v>1</v>
      </c>
      <c r="I22" s="21">
        <f t="shared" si="2"/>
        <v>0</v>
      </c>
      <c r="J22" s="34" t="e">
        <f t="shared" si="3"/>
        <v>#REF!</v>
      </c>
    </row>
    <row r="23" spans="1:10" x14ac:dyDescent="0.3">
      <c r="G23" s="13">
        <f t="shared" si="0"/>
        <v>2034</v>
      </c>
      <c r="H23" s="13">
        <f t="shared" si="1"/>
        <v>1</v>
      </c>
      <c r="I23" s="21">
        <f t="shared" si="2"/>
        <v>0</v>
      </c>
      <c r="J23" s="41" t="e">
        <f t="shared" si="3"/>
        <v>#REF!</v>
      </c>
    </row>
    <row r="24" spans="1:10" x14ac:dyDescent="0.3">
      <c r="G24" s="12">
        <f t="shared" si="0"/>
        <v>2035</v>
      </c>
      <c r="H24" s="12">
        <f t="shared" si="1"/>
        <v>1</v>
      </c>
      <c r="I24" s="21">
        <f t="shared" si="2"/>
        <v>0</v>
      </c>
      <c r="J24" s="34" t="e">
        <f t="shared" si="3"/>
        <v>#REF!</v>
      </c>
    </row>
    <row r="25" spans="1:10" x14ac:dyDescent="0.3">
      <c r="G25" s="13">
        <f t="shared" si="0"/>
        <v>2036</v>
      </c>
      <c r="H25" s="13">
        <f t="shared" si="1"/>
        <v>1</v>
      </c>
      <c r="I25" s="21">
        <f t="shared" si="2"/>
        <v>0</v>
      </c>
      <c r="J25" s="41" t="e">
        <f t="shared" ref="J25:J29" si="4">I25*$B$18*$B$19/10^3</f>
        <v>#REF!</v>
      </c>
    </row>
    <row r="26" spans="1:10" x14ac:dyDescent="0.3">
      <c r="G26" s="12">
        <f t="shared" si="0"/>
        <v>2037</v>
      </c>
      <c r="H26" s="12">
        <f t="shared" si="1"/>
        <v>1</v>
      </c>
      <c r="I26" s="21">
        <f t="shared" si="2"/>
        <v>0</v>
      </c>
      <c r="J26" s="34" t="e">
        <f t="shared" si="4"/>
        <v>#REF!</v>
      </c>
    </row>
    <row r="27" spans="1:10" x14ac:dyDescent="0.3">
      <c r="G27" s="13">
        <f t="shared" si="0"/>
        <v>2038</v>
      </c>
      <c r="H27" s="13">
        <f t="shared" si="1"/>
        <v>1</v>
      </c>
      <c r="I27" s="21">
        <f t="shared" si="2"/>
        <v>0</v>
      </c>
      <c r="J27" s="41" t="e">
        <f t="shared" si="4"/>
        <v>#REF!</v>
      </c>
    </row>
    <row r="28" spans="1:10" x14ac:dyDescent="0.3">
      <c r="G28" s="12">
        <f t="shared" si="0"/>
        <v>2039</v>
      </c>
      <c r="H28" s="12">
        <f t="shared" si="1"/>
        <v>1</v>
      </c>
      <c r="I28" s="21">
        <f t="shared" si="2"/>
        <v>0</v>
      </c>
      <c r="J28" s="34" t="e">
        <f t="shared" si="4"/>
        <v>#REF!</v>
      </c>
    </row>
    <row r="29" spans="1:10" x14ac:dyDescent="0.3">
      <c r="A29" s="25"/>
      <c r="G29" s="13">
        <f t="shared" si="0"/>
        <v>2040</v>
      </c>
      <c r="H29" s="13">
        <f t="shared" si="1"/>
        <v>1</v>
      </c>
      <c r="I29" s="21">
        <f t="shared" si="2"/>
        <v>0</v>
      </c>
      <c r="J29" s="41" t="e">
        <f t="shared" si="4"/>
        <v>#REF!</v>
      </c>
    </row>
    <row r="51" spans="1:1" x14ac:dyDescent="0.3">
      <c r="A51" t="s">
        <v>13</v>
      </c>
    </row>
    <row r="52" spans="1:1" x14ac:dyDescent="0.3">
      <c r="A52" s="4" t="s">
        <v>15</v>
      </c>
    </row>
    <row r="53" spans="1:1" x14ac:dyDescent="0.3">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3</v>
      </c>
      <c r="D3" s="7" t="s">
        <v>27</v>
      </c>
      <c r="E3" s="8" t="s">
        <v>12</v>
      </c>
      <c r="G3" s="14" t="s">
        <v>16</v>
      </c>
      <c r="H3" s="14" t="s">
        <v>36</v>
      </c>
      <c r="I3" s="14" t="s">
        <v>45</v>
      </c>
      <c r="J3" s="14" t="s">
        <v>35</v>
      </c>
      <c r="K3" s="14" t="s">
        <v>46</v>
      </c>
    </row>
    <row r="4" spans="1:11" x14ac:dyDescent="0.3">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3">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3">
      <c r="A6" s="5" t="s">
        <v>32</v>
      </c>
      <c r="B6" s="6">
        <v>2</v>
      </c>
      <c r="D6" s="121" t="s">
        <v>29</v>
      </c>
      <c r="E6" s="122"/>
      <c r="G6" s="12">
        <f t="shared" si="2"/>
        <v>2017</v>
      </c>
      <c r="H6" s="37" t="e">
        <f t="shared" si="0"/>
        <v>#REF!</v>
      </c>
      <c r="I6" s="36" t="e">
        <f t="shared" si="3"/>
        <v>#REF!</v>
      </c>
      <c r="J6" s="37" t="e">
        <f t="shared" si="1"/>
        <v>#REF!</v>
      </c>
      <c r="K6" s="36" t="e">
        <f t="shared" si="4"/>
        <v>#REF!</v>
      </c>
    </row>
    <row r="7" spans="1:11" x14ac:dyDescent="0.3">
      <c r="A7" s="5" t="s">
        <v>42</v>
      </c>
      <c r="B7" s="23"/>
      <c r="D7" s="5" t="s">
        <v>28</v>
      </c>
      <c r="E7" s="9"/>
      <c r="G7" s="13">
        <f t="shared" si="2"/>
        <v>2018</v>
      </c>
      <c r="H7" s="37" t="e">
        <f t="shared" si="0"/>
        <v>#REF!</v>
      </c>
      <c r="I7" s="38" t="e">
        <f t="shared" si="3"/>
        <v>#REF!</v>
      </c>
      <c r="J7" s="37" t="e">
        <f t="shared" si="1"/>
        <v>#REF!</v>
      </c>
      <c r="K7" s="38" t="e">
        <f t="shared" si="4"/>
        <v>#REF!</v>
      </c>
    </row>
    <row r="8" spans="1:11" x14ac:dyDescent="0.3">
      <c r="A8" s="22" t="s">
        <v>43</v>
      </c>
      <c r="B8" s="23"/>
      <c r="D8" s="121" t="s">
        <v>30</v>
      </c>
      <c r="E8" s="122"/>
      <c r="G8" s="12">
        <f t="shared" si="2"/>
        <v>2019</v>
      </c>
      <c r="H8" s="37" t="e">
        <f t="shared" si="0"/>
        <v>#REF!</v>
      </c>
      <c r="I8" s="36" t="e">
        <f t="shared" si="3"/>
        <v>#REF!</v>
      </c>
      <c r="J8" s="37" t="e">
        <f t="shared" si="1"/>
        <v>#REF!</v>
      </c>
      <c r="K8" s="36" t="e">
        <f t="shared" si="4"/>
        <v>#REF!</v>
      </c>
    </row>
    <row r="9" spans="1:11" x14ac:dyDescent="0.3">
      <c r="D9" s="5" t="s">
        <v>33</v>
      </c>
      <c r="E9" s="9"/>
      <c r="G9" s="13">
        <f t="shared" si="2"/>
        <v>2020</v>
      </c>
      <c r="H9" s="37" t="e">
        <f t="shared" si="0"/>
        <v>#REF!</v>
      </c>
      <c r="I9" s="38" t="e">
        <f t="shared" si="3"/>
        <v>#REF!</v>
      </c>
      <c r="J9" s="37" t="e">
        <f t="shared" si="1"/>
        <v>#REF!</v>
      </c>
      <c r="K9" s="38" t="e">
        <f t="shared" si="4"/>
        <v>#REF!</v>
      </c>
    </row>
    <row r="10" spans="1:11" x14ac:dyDescent="0.3">
      <c r="A10" s="11" t="s">
        <v>20</v>
      </c>
      <c r="D10" s="5" t="s">
        <v>34</v>
      </c>
      <c r="E10" s="9"/>
      <c r="G10" s="12">
        <f t="shared" si="2"/>
        <v>2021</v>
      </c>
      <c r="H10" s="37" t="e">
        <f t="shared" si="0"/>
        <v>#REF!</v>
      </c>
      <c r="I10" s="36" t="e">
        <f t="shared" si="3"/>
        <v>#REF!</v>
      </c>
      <c r="J10" s="37" t="e">
        <f t="shared" si="1"/>
        <v>#REF!</v>
      </c>
      <c r="K10" s="36" t="e">
        <f t="shared" si="4"/>
        <v>#REF!</v>
      </c>
    </row>
    <row r="11" spans="1:11" x14ac:dyDescent="0.3">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3">
      <c r="A12" s="10" t="s">
        <v>19</v>
      </c>
      <c r="B12" s="40" t="e">
        <f>B11/B7</f>
        <v>#REF!</v>
      </c>
      <c r="G12" s="12">
        <f t="shared" si="2"/>
        <v>2023</v>
      </c>
      <c r="H12" s="37" t="e">
        <f t="shared" si="0"/>
        <v>#REF!</v>
      </c>
      <c r="I12" s="36" t="e">
        <f t="shared" si="3"/>
        <v>#REF!</v>
      </c>
      <c r="J12" s="37" t="e">
        <f t="shared" si="1"/>
        <v>#REF!</v>
      </c>
      <c r="K12" s="36" t="e">
        <f t="shared" si="4"/>
        <v>#REF!</v>
      </c>
    </row>
    <row r="13" spans="1:11" x14ac:dyDescent="0.3">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3">
      <c r="G14" s="12">
        <f>G13+1</f>
        <v>2025</v>
      </c>
      <c r="H14" s="37">
        <f t="shared" si="0"/>
        <v>0</v>
      </c>
      <c r="I14" s="36" t="e">
        <f t="shared" si="3"/>
        <v>#REF!</v>
      </c>
      <c r="J14" s="37">
        <f t="shared" si="1"/>
        <v>0</v>
      </c>
      <c r="K14" s="36" t="e">
        <f t="shared" si="4"/>
        <v>#REF!</v>
      </c>
    </row>
    <row r="15" spans="1:11" x14ac:dyDescent="0.3">
      <c r="A15" s="15" t="s">
        <v>4</v>
      </c>
      <c r="G15" s="13">
        <f t="shared" si="2"/>
        <v>2026</v>
      </c>
      <c r="H15" s="37">
        <f t="shared" si="0"/>
        <v>0</v>
      </c>
      <c r="I15" s="38" t="e">
        <f t="shared" si="3"/>
        <v>#REF!</v>
      </c>
      <c r="J15" s="37">
        <f t="shared" si="1"/>
        <v>0</v>
      </c>
      <c r="K15" s="38" t="e">
        <f t="shared" si="4"/>
        <v>#REF!</v>
      </c>
    </row>
    <row r="16" spans="1:11" x14ac:dyDescent="0.3">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3">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3">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3">
      <c r="A19" s="16" t="s">
        <v>26</v>
      </c>
      <c r="B19" s="43" t="e">
        <f>IF($B$6=2,'Assumed Values'!#REF!,0)</f>
        <v>#REF!</v>
      </c>
      <c r="G19" s="13">
        <f t="shared" si="2"/>
        <v>2030</v>
      </c>
      <c r="H19" s="37">
        <f t="shared" si="0"/>
        <v>0</v>
      </c>
      <c r="I19" s="38" t="e">
        <f t="shared" si="3"/>
        <v>#REF!</v>
      </c>
      <c r="J19" s="37">
        <f t="shared" si="1"/>
        <v>0</v>
      </c>
      <c r="K19" s="38" t="e">
        <f t="shared" si="4"/>
        <v>#REF!</v>
      </c>
    </row>
    <row r="20" spans="1:11" x14ac:dyDescent="0.3">
      <c r="A20" s="16" t="s">
        <v>49</v>
      </c>
      <c r="B20" s="35" t="e">
        <f>'Assumed Values'!#REF!</f>
        <v>#REF!</v>
      </c>
      <c r="G20" s="12">
        <f t="shared" si="2"/>
        <v>2031</v>
      </c>
      <c r="H20" s="37">
        <f t="shared" si="0"/>
        <v>0</v>
      </c>
      <c r="I20" s="36" t="e">
        <f t="shared" si="3"/>
        <v>#REF!</v>
      </c>
      <c r="J20" s="37">
        <f t="shared" si="1"/>
        <v>0</v>
      </c>
      <c r="K20" s="36" t="e">
        <f t="shared" si="4"/>
        <v>#REF!</v>
      </c>
    </row>
    <row r="21" spans="1:11" x14ac:dyDescent="0.3">
      <c r="A21" s="16" t="s">
        <v>50</v>
      </c>
      <c r="B21" s="35" t="e">
        <f>'Assumed Values'!#REF!</f>
        <v>#REF!</v>
      </c>
      <c r="G21" s="13">
        <f t="shared" si="2"/>
        <v>2032</v>
      </c>
      <c r="H21" s="37">
        <f t="shared" si="0"/>
        <v>0</v>
      </c>
      <c r="I21" s="38" t="e">
        <f t="shared" si="3"/>
        <v>#REF!</v>
      </c>
      <c r="J21" s="37">
        <f t="shared" si="1"/>
        <v>0</v>
      </c>
      <c r="K21" s="38" t="e">
        <f t="shared" si="4"/>
        <v>#REF!</v>
      </c>
    </row>
    <row r="22" spans="1:11" x14ac:dyDescent="0.3">
      <c r="A22" s="16" t="s">
        <v>18</v>
      </c>
      <c r="B22" s="16">
        <v>260</v>
      </c>
      <c r="G22" s="12">
        <f t="shared" si="2"/>
        <v>2033</v>
      </c>
      <c r="H22" s="37">
        <f t="shared" si="0"/>
        <v>0</v>
      </c>
      <c r="I22" s="36" t="e">
        <f t="shared" si="3"/>
        <v>#REF!</v>
      </c>
      <c r="J22" s="37">
        <f t="shared" si="1"/>
        <v>0</v>
      </c>
      <c r="K22" s="36" t="e">
        <f t="shared" si="4"/>
        <v>#REF!</v>
      </c>
    </row>
    <row r="23" spans="1:11" x14ac:dyDescent="0.3">
      <c r="G23" s="13">
        <f t="shared" si="2"/>
        <v>2034</v>
      </c>
      <c r="H23" s="37">
        <f t="shared" si="0"/>
        <v>0</v>
      </c>
      <c r="I23" s="38" t="e">
        <f t="shared" si="3"/>
        <v>#REF!</v>
      </c>
      <c r="J23" s="37">
        <f t="shared" si="1"/>
        <v>0</v>
      </c>
      <c r="K23" s="38" t="e">
        <f t="shared" si="4"/>
        <v>#REF!</v>
      </c>
    </row>
    <row r="24" spans="1:11" x14ac:dyDescent="0.3">
      <c r="G24" s="12">
        <f t="shared" si="2"/>
        <v>2035</v>
      </c>
      <c r="H24" s="37">
        <f t="shared" si="0"/>
        <v>0</v>
      </c>
      <c r="I24" s="36" t="e">
        <f t="shared" si="3"/>
        <v>#REF!</v>
      </c>
      <c r="J24" s="37">
        <f t="shared" si="1"/>
        <v>0</v>
      </c>
      <c r="K24" s="36" t="e">
        <f t="shared" si="4"/>
        <v>#REF!</v>
      </c>
    </row>
    <row r="25" spans="1:11" x14ac:dyDescent="0.3">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3">
      <c r="G26" s="12">
        <f t="shared" si="2"/>
        <v>2037</v>
      </c>
      <c r="H26" s="37">
        <f t="shared" si="5"/>
        <v>0</v>
      </c>
      <c r="I26" s="36" t="e">
        <f t="shared" si="6"/>
        <v>#REF!</v>
      </c>
      <c r="J26" s="37">
        <f t="shared" si="7"/>
        <v>0</v>
      </c>
      <c r="K26" s="36" t="e">
        <f t="shared" si="8"/>
        <v>#REF!</v>
      </c>
    </row>
    <row r="27" spans="1:11" x14ac:dyDescent="0.3">
      <c r="G27" s="13">
        <f t="shared" si="2"/>
        <v>2038</v>
      </c>
      <c r="H27" s="37">
        <f t="shared" si="5"/>
        <v>0</v>
      </c>
      <c r="I27" s="38" t="e">
        <f t="shared" si="6"/>
        <v>#REF!</v>
      </c>
      <c r="J27" s="37">
        <f t="shared" si="7"/>
        <v>0</v>
      </c>
      <c r="K27" s="38" t="e">
        <f t="shared" si="8"/>
        <v>#REF!</v>
      </c>
    </row>
    <row r="28" spans="1:11" x14ac:dyDescent="0.3">
      <c r="G28" s="12">
        <f t="shared" si="2"/>
        <v>2039</v>
      </c>
      <c r="H28" s="37">
        <f t="shared" si="5"/>
        <v>0</v>
      </c>
      <c r="I28" s="36" t="e">
        <f t="shared" si="6"/>
        <v>#REF!</v>
      </c>
      <c r="J28" s="37">
        <f t="shared" si="7"/>
        <v>0</v>
      </c>
      <c r="K28" s="36" t="e">
        <f t="shared" si="8"/>
        <v>#REF!</v>
      </c>
    </row>
    <row r="29" spans="1:11" x14ac:dyDescent="0.3">
      <c r="G29" s="13">
        <f t="shared" si="2"/>
        <v>2040</v>
      </c>
      <c r="H29" s="37">
        <f>IF($G29&lt;($G$4+$E$5),$E$17,0)</f>
        <v>0</v>
      </c>
      <c r="I29" s="38" t="e">
        <f t="shared" si="6"/>
        <v>#REF!</v>
      </c>
      <c r="J29" s="37">
        <f>IF($G29&lt;($G$4+$E$5),$E$18,0)</f>
        <v>0</v>
      </c>
      <c r="K29" s="38" t="e">
        <f t="shared" si="8"/>
        <v>#REF!</v>
      </c>
    </row>
    <row r="31" spans="1:11" x14ac:dyDescent="0.3">
      <c r="A31" s="25"/>
    </row>
    <row r="53" spans="1:1" x14ac:dyDescent="0.3">
      <c r="A53" t="s">
        <v>13</v>
      </c>
    </row>
    <row r="54" spans="1:1" x14ac:dyDescent="0.3">
      <c r="A54" s="4" t="s">
        <v>15</v>
      </c>
    </row>
    <row r="55" spans="1:1" x14ac:dyDescent="0.3">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selection activeCell="E11" sqref="E11"/>
    </sheetView>
  </sheetViews>
  <sheetFormatPr defaultColWidth="9.109375" defaultRowHeight="14.4" x14ac:dyDescent="0.3"/>
  <cols>
    <col min="1" max="1" width="57" style="99" customWidth="1"/>
    <col min="2" max="2" width="16" style="99" customWidth="1"/>
    <col min="3" max="3" width="5.33203125" style="99" customWidth="1"/>
    <col min="4" max="4" width="5.6640625" style="99" customWidth="1"/>
    <col min="5" max="16384" width="9.109375" style="99"/>
  </cols>
  <sheetData>
    <row r="3" spans="1:5" ht="18" x14ac:dyDescent="0.35">
      <c r="A3" s="100" t="s">
        <v>54</v>
      </c>
      <c r="B3" s="101"/>
      <c r="C3" s="101"/>
    </row>
    <row r="5" spans="1:5" ht="30" customHeight="1" x14ac:dyDescent="0.3">
      <c r="A5" s="102" t="s">
        <v>3</v>
      </c>
    </row>
    <row r="6" spans="1:5" ht="43.2" x14ac:dyDescent="0.3">
      <c r="A6" s="6" t="s">
        <v>8</v>
      </c>
      <c r="B6" s="124" t="s">
        <v>129</v>
      </c>
      <c r="D6" s="6"/>
      <c r="E6" s="99" t="s">
        <v>91</v>
      </c>
    </row>
    <row r="7" spans="1:5" x14ac:dyDescent="0.3">
      <c r="A7" s="6" t="s">
        <v>51</v>
      </c>
      <c r="B7" s="6">
        <v>189</v>
      </c>
      <c r="D7" s="98"/>
      <c r="E7" s="99" t="s">
        <v>127</v>
      </c>
    </row>
    <row r="8" spans="1:5" x14ac:dyDescent="0.3">
      <c r="A8" s="6" t="s">
        <v>52</v>
      </c>
      <c r="B8" s="6"/>
      <c r="D8" s="103"/>
      <c r="E8" s="99" t="s">
        <v>92</v>
      </c>
    </row>
    <row r="9" spans="1:5" x14ac:dyDescent="0.3">
      <c r="A9" s="6" t="s">
        <v>64</v>
      </c>
      <c r="B9" s="104" t="s">
        <v>72</v>
      </c>
      <c r="D9" s="105"/>
      <c r="E9" s="99" t="s">
        <v>93</v>
      </c>
    </row>
    <row r="11" spans="1:5" x14ac:dyDescent="0.3">
      <c r="A11" s="63"/>
      <c r="B11" s="63"/>
    </row>
    <row r="12" spans="1:5" x14ac:dyDescent="0.3">
      <c r="A12" s="102" t="s">
        <v>85</v>
      </c>
      <c r="B12" s="63"/>
    </row>
    <row r="13" spans="1:5" x14ac:dyDescent="0.3">
      <c r="A13" s="6" t="s">
        <v>56</v>
      </c>
      <c r="B13" s="45">
        <v>2024</v>
      </c>
    </row>
    <row r="14" spans="1:5" x14ac:dyDescent="0.3">
      <c r="A14" s="6" t="s">
        <v>86</v>
      </c>
      <c r="B14" s="6" t="s">
        <v>121</v>
      </c>
    </row>
    <row r="15" spans="1:5" x14ac:dyDescent="0.3">
      <c r="A15" s="106" t="s">
        <v>87</v>
      </c>
      <c r="B15" s="57" t="s">
        <v>76</v>
      </c>
    </row>
    <row r="16" spans="1:5" x14ac:dyDescent="0.3">
      <c r="A16" s="106" t="s">
        <v>88</v>
      </c>
      <c r="B16" s="57">
        <v>1.3</v>
      </c>
    </row>
    <row r="17" spans="1:3" x14ac:dyDescent="0.3">
      <c r="A17" s="107" t="s">
        <v>95</v>
      </c>
      <c r="B17" s="57">
        <v>25.5</v>
      </c>
      <c r="C17" s="99" t="s">
        <v>130</v>
      </c>
    </row>
    <row r="18" spans="1:3" x14ac:dyDescent="0.3">
      <c r="A18" s="107" t="s">
        <v>96</v>
      </c>
      <c r="B18" s="57">
        <v>23.5</v>
      </c>
      <c r="C18" s="99" t="s">
        <v>131</v>
      </c>
    </row>
    <row r="19" spans="1:3" x14ac:dyDescent="0.3">
      <c r="A19" s="96" t="s">
        <v>97</v>
      </c>
      <c r="B19" s="97">
        <f>VLOOKUP(B14,'Service Life'!C6:D8,2,FALSE)</f>
        <v>20</v>
      </c>
    </row>
    <row r="21" spans="1:3" x14ac:dyDescent="0.3">
      <c r="A21" s="102" t="s">
        <v>89</v>
      </c>
    </row>
    <row r="22" spans="1:3" ht="20.25" customHeight="1" x14ac:dyDescent="0.3">
      <c r="A22" s="107" t="s">
        <v>90</v>
      </c>
      <c r="B22" s="119">
        <v>16621</v>
      </c>
    </row>
    <row r="23" spans="1:3" ht="28.8" x14ac:dyDescent="0.3">
      <c r="A23" s="118" t="s">
        <v>101</v>
      </c>
      <c r="B23" s="120">
        <v>21112</v>
      </c>
    </row>
    <row r="24" spans="1:3" ht="28.8" x14ac:dyDescent="0.3">
      <c r="A24" s="118" t="s">
        <v>102</v>
      </c>
      <c r="B24" s="120">
        <v>24255</v>
      </c>
    </row>
    <row r="27" spans="1:3" ht="18" x14ac:dyDescent="0.35">
      <c r="A27" s="100" t="s">
        <v>55</v>
      </c>
      <c r="B27" s="101"/>
    </row>
    <row r="29" spans="1:3" x14ac:dyDescent="0.3">
      <c r="A29" s="108" t="s">
        <v>53</v>
      </c>
    </row>
    <row r="30" spans="1:3" x14ac:dyDescent="0.3">
      <c r="A30" s="105" t="s">
        <v>112</v>
      </c>
      <c r="B30" s="114">
        <f>'Benefit Calculations'!M37</f>
        <v>0</v>
      </c>
    </row>
    <row r="31" spans="1:3" x14ac:dyDescent="0.3">
      <c r="A31" s="105" t="s">
        <v>113</v>
      </c>
      <c r="B31" s="114">
        <f>'Benefit Calculations'!Q37</f>
        <v>0</v>
      </c>
      <c r="C31" s="109"/>
    </row>
    <row r="32" spans="1:3" x14ac:dyDescent="0.3">
      <c r="A32" s="110"/>
      <c r="B32" s="111"/>
      <c r="C32" s="109"/>
    </row>
    <row r="33" spans="1:9" x14ac:dyDescent="0.3">
      <c r="A33" s="108" t="s">
        <v>94</v>
      </c>
      <c r="B33" s="111"/>
      <c r="C33" s="109"/>
    </row>
    <row r="34" spans="1:9" x14ac:dyDescent="0.3">
      <c r="A34" s="105" t="s">
        <v>114</v>
      </c>
      <c r="B34" s="114">
        <f>$B$30+$B$31</f>
        <v>0</v>
      </c>
      <c r="C34" s="109"/>
    </row>
    <row r="35" spans="1:9" x14ac:dyDescent="0.3">
      <c r="I35" s="112"/>
    </row>
    <row r="36" spans="1:9" x14ac:dyDescent="0.3">
      <c r="A36" s="108" t="s">
        <v>107</v>
      </c>
    </row>
    <row r="37" spans="1:9" x14ac:dyDescent="0.3">
      <c r="A37" s="105" t="s">
        <v>116</v>
      </c>
      <c r="B37" s="115">
        <f>'Benefit Calculations'!K37</f>
        <v>0</v>
      </c>
    </row>
    <row r="38" spans="1:9" x14ac:dyDescent="0.3">
      <c r="A38" s="105" t="s">
        <v>117</v>
      </c>
      <c r="B38" s="115">
        <f>'Benefit Calculations'!O37</f>
        <v>0</v>
      </c>
    </row>
    <row r="40" spans="1:9" x14ac:dyDescent="0.3">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4.4" x14ac:dyDescent="0.3"/>
  <cols>
    <col min="1" max="1" width="5.6640625" style="49" customWidth="1"/>
    <col min="2" max="2" width="29" style="49" customWidth="1"/>
    <col min="3" max="3" width="15" style="49" customWidth="1"/>
    <col min="4" max="4" width="15.6640625" style="49" customWidth="1"/>
    <col min="5" max="5" width="3.33203125" customWidth="1"/>
    <col min="6" max="6" width="15.6640625" style="1" bestFit="1" customWidth="1"/>
    <col min="7" max="7" width="12.33203125" style="1" customWidth="1"/>
    <col min="8" max="8" width="15.6640625" style="1" customWidth="1"/>
    <col min="9" max="9" width="7.5546875" style="1" customWidth="1"/>
    <col min="10" max="10" width="14.44140625" style="47" customWidth="1"/>
    <col min="11" max="11" width="14.33203125" customWidth="1"/>
    <col min="12" max="12" width="16.33203125" customWidth="1"/>
    <col min="13" max="13" width="20.6640625" customWidth="1"/>
    <col min="14" max="15" width="14.44140625" customWidth="1"/>
    <col min="16" max="16" width="16.33203125" customWidth="1"/>
    <col min="17" max="17" width="20.6640625" customWidth="1"/>
    <col min="21" max="21" width="11.88671875" bestFit="1" customWidth="1"/>
  </cols>
  <sheetData>
    <row r="2" spans="2:21" x14ac:dyDescent="0.3">
      <c r="F2" t="s">
        <v>60</v>
      </c>
      <c r="G2" s="49"/>
      <c r="H2" s="49"/>
      <c r="I2"/>
      <c r="J2" s="49"/>
      <c r="K2" s="1"/>
      <c r="L2" s="46"/>
    </row>
    <row r="3" spans="2:21" ht="41.4" customHeight="1" x14ac:dyDescent="0.3">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3">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0.1010920032859</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2.4343999102699999E-2</v>
      </c>
      <c r="F4" s="70">
        <v>2018</v>
      </c>
      <c r="G4" s="80">
        <f>'Inputs &amp; Outputs'!B22</f>
        <v>16621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3">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0.1010920032859</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2.4343999102699999E-2</v>
      </c>
      <c r="F5" s="70">
        <f t="shared" ref="F5:F36" si="2">F4+1</f>
        <v>2019</v>
      </c>
      <c r="G5" s="80">
        <f>G4+G4*H5</f>
        <v>17198.716556855863</v>
      </c>
      <c r="H5" s="79">
        <f>$C$9</f>
        <v>3.4758230964193615E-2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3">
      <c r="F6" s="70">
        <f t="shared" si="2"/>
        <v>2020</v>
      </c>
      <c r="G6" s="80">
        <f t="shared" ref="G6:G36" si="6">G5+G5*H6</f>
        <v>17796.513519226759</v>
      </c>
      <c r="H6" s="79">
        <f t="shared" ref="H6:H11" si="7">$C$9</f>
        <v>3.4758230964193615E-2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3">
      <c r="F7" s="70">
        <f t="shared" si="2"/>
        <v>2021</v>
      </c>
      <c r="G7" s="80">
        <f t="shared" si="6"/>
        <v>18415.088846485436</v>
      </c>
      <c r="H7" s="79">
        <f t="shared" si="7"/>
        <v>3.4758230964193615E-2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3">
      <c r="B8" s="15" t="s">
        <v>17</v>
      </c>
      <c r="F8" s="70">
        <f t="shared" si="2"/>
        <v>2022</v>
      </c>
      <c r="G8" s="80">
        <f t="shared" si="6"/>
        <v>19055.164757837723</v>
      </c>
      <c r="H8" s="79">
        <f t="shared" si="7"/>
        <v>3.4758230964193615E-2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3">
      <c r="B9" s="16" t="s">
        <v>104</v>
      </c>
      <c r="C9" s="67">
        <f>('Inputs &amp; Outputs'!B23/'Inputs &amp; Outputs'!B22)^(1/(2025-2018))-1</f>
        <v>3.4758230964193615E-2</v>
      </c>
      <c r="F9" s="70">
        <f t="shared" si="2"/>
        <v>2023</v>
      </c>
      <c r="G9" s="80">
        <f t="shared" si="6"/>
        <v>19717.488575551408</v>
      </c>
      <c r="H9" s="79">
        <f t="shared" si="7"/>
        <v>3.4758230964193615E-2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3">
      <c r="B10" s="16" t="s">
        <v>105</v>
      </c>
      <c r="C10" s="67">
        <f>('Inputs &amp; Outputs'!B24/'Inputs &amp; Outputs'!B23)^(1/(2045-2020))-1</f>
        <v>5.5666840242776239E-3</v>
      </c>
      <c r="F10" s="70">
        <f t="shared" si="2"/>
        <v>2024</v>
      </c>
      <c r="G10" s="80">
        <f t="shared" si="6"/>
        <v>20402.833597494271</v>
      </c>
      <c r="H10" s="79">
        <f t="shared" si="7"/>
        <v>3.4758230964193615E-2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3">
      <c r="B11" s="16" t="s">
        <v>106</v>
      </c>
      <c r="C11" s="67">
        <f>('Inputs &amp; Outputs'!B24/'Inputs &amp; Outputs'!B22)^(1/(2045-2018))-1</f>
        <v>1.4096799784936831E-2</v>
      </c>
      <c r="F11" s="70">
        <f t="shared" si="2"/>
        <v>2025</v>
      </c>
      <c r="G11" s="80">
        <f>'Inputs &amp; Outputs'!$B$23</f>
        <v>21112</v>
      </c>
      <c r="H11" s="79">
        <f t="shared" si="7"/>
        <v>3.4758230964193615E-2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3">
      <c r="B12" s="27"/>
      <c r="C12" s="68"/>
      <c r="F12" s="70">
        <f t="shared" si="2"/>
        <v>2026</v>
      </c>
      <c r="G12" s="80">
        <f t="shared" si="6"/>
        <v>21229.523833120551</v>
      </c>
      <c r="H12" s="79">
        <f>$C$10</f>
        <v>5.5666840242776239E-3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3">
      <c r="B13" s="27"/>
      <c r="C13" s="68"/>
      <c r="F13" s="70">
        <f t="shared" si="2"/>
        <v>2027</v>
      </c>
      <c r="G13" s="80">
        <f t="shared" si="6"/>
        <v>21347.701884285405</v>
      </c>
      <c r="H13" s="79">
        <f t="shared" ref="H13:H36" si="8">$C$10</f>
        <v>5.5666840242776239E-3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3">
      <c r="B14" s="27"/>
      <c r="C14" s="68"/>
      <c r="F14" s="70">
        <f t="shared" si="2"/>
        <v>2028</v>
      </c>
      <c r="G14" s="80">
        <f t="shared" si="6"/>
        <v>21466.537795319698</v>
      </c>
      <c r="H14" s="79">
        <f t="shared" si="8"/>
        <v>5.5666840242776239E-3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3">
      <c r="B15" s="27"/>
      <c r="C15" s="69"/>
      <c r="F15" s="70">
        <f t="shared" si="2"/>
        <v>2029</v>
      </c>
      <c r="G15" s="80">
        <f t="shared" si="6"/>
        <v>21586.035228321456</v>
      </c>
      <c r="H15" s="79">
        <f t="shared" si="8"/>
        <v>5.5666840242776239E-3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3">
      <c r="B16" s="27"/>
      <c r="C16" s="69"/>
      <c r="F16" s="70">
        <f t="shared" si="2"/>
        <v>2030</v>
      </c>
      <c r="G16" s="80">
        <f t="shared" si="6"/>
        <v>21706.197865774448</v>
      </c>
      <c r="H16" s="79">
        <f t="shared" si="8"/>
        <v>5.5666840242776239E-3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3">
      <c r="B17" s="27"/>
      <c r="C17" s="69"/>
      <c r="F17" s="70">
        <f t="shared" si="2"/>
        <v>2031</v>
      </c>
      <c r="G17" s="80">
        <f t="shared" si="6"/>
        <v>21827.029410661664</v>
      </c>
      <c r="H17" s="79">
        <f t="shared" si="8"/>
        <v>5.5666840242776239E-3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3">
      <c r="F18" s="70">
        <f t="shared" si="2"/>
        <v>2032</v>
      </c>
      <c r="G18" s="80">
        <f t="shared" si="6"/>
        <v>21948.533586579433</v>
      </c>
      <c r="H18" s="79">
        <f t="shared" si="8"/>
        <v>5.5666840242776239E-3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3">
      <c r="F19" s="70">
        <f t="shared" si="2"/>
        <v>2033</v>
      </c>
      <c r="G19" s="80">
        <f t="shared" si="6"/>
        <v>22070.714137852166</v>
      </c>
      <c r="H19" s="79">
        <f t="shared" si="8"/>
        <v>5.5666840242776239E-3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3">
      <c r="F20" s="70">
        <f t="shared" si="2"/>
        <v>2034</v>
      </c>
      <c r="G20" s="80">
        <f t="shared" si="6"/>
        <v>22193.574829647747</v>
      </c>
      <c r="H20" s="79">
        <f t="shared" si="8"/>
        <v>5.5666840242776239E-3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3">
      <c r="F21" s="70">
        <f t="shared" si="2"/>
        <v>2035</v>
      </c>
      <c r="G21" s="80">
        <f t="shared" si="6"/>
        <v>22317.119448093556</v>
      </c>
      <c r="H21" s="79">
        <f t="shared" si="8"/>
        <v>5.5666840242776239E-3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3">
      <c r="F22" s="70">
        <f t="shared" si="2"/>
        <v>2036</v>
      </c>
      <c r="G22" s="80">
        <f t="shared" si="6"/>
        <v>22441.351800393153</v>
      </c>
      <c r="H22" s="79">
        <f t="shared" si="8"/>
        <v>5.5666840242776239E-3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3">
      <c r="F23" s="70">
        <f t="shared" si="2"/>
        <v>2037</v>
      </c>
      <c r="G23" s="80">
        <f t="shared" si="6"/>
        <v>22566.275714943597</v>
      </c>
      <c r="H23" s="79">
        <f t="shared" si="8"/>
        <v>5.5666840242776239E-3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3">
      <c r="F24" s="70">
        <f t="shared" si="2"/>
        <v>2038</v>
      </c>
      <c r="G24" s="80">
        <f t="shared" si="6"/>
        <v>22691.895041453416</v>
      </c>
      <c r="H24" s="79">
        <f t="shared" si="8"/>
        <v>5.5666840242776239E-3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3">
      <c r="F25" s="70">
        <f t="shared" si="2"/>
        <v>2039</v>
      </c>
      <c r="G25" s="80">
        <f t="shared" si="6"/>
        <v>22818.213651061258</v>
      </c>
      <c r="H25" s="79">
        <f t="shared" si="8"/>
        <v>5.5666840242776239E-3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3">
      <c r="F26" s="70">
        <f t="shared" si="2"/>
        <v>2040</v>
      </c>
      <c r="G26" s="80">
        <f t="shared" si="6"/>
        <v>22945.235436455176</v>
      </c>
      <c r="H26" s="79">
        <f t="shared" si="8"/>
        <v>5.5666840242776239E-3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3">
      <c r="F27" s="70">
        <f t="shared" si="2"/>
        <v>2041</v>
      </c>
      <c r="G27" s="80">
        <f t="shared" si="6"/>
        <v>23072.964311992579</v>
      </c>
      <c r="H27" s="79">
        <f t="shared" si="8"/>
        <v>5.5666840242776239E-3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3">
      <c r="F28" s="70">
        <f t="shared" si="2"/>
        <v>2042</v>
      </c>
      <c r="G28" s="80">
        <f t="shared" si="6"/>
        <v>23201.404213820875</v>
      </c>
      <c r="H28" s="79">
        <f t="shared" si="8"/>
        <v>5.5666840242776239E-3</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3">
      <c r="F29" s="70">
        <f t="shared" si="2"/>
        <v>2043</v>
      </c>
      <c r="G29" s="80">
        <f t="shared" si="6"/>
        <v>23330.559099998758</v>
      </c>
      <c r="H29" s="79">
        <f t="shared" si="8"/>
        <v>5.5666840242776239E-3</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3">
      <c r="F30" s="70">
        <f t="shared" si="2"/>
        <v>2044</v>
      </c>
      <c r="G30" s="80">
        <f t="shared" si="6"/>
        <v>23460.432950618186</v>
      </c>
      <c r="H30" s="79">
        <f t="shared" si="8"/>
        <v>5.5666840242776239E-3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3">
      <c r="F31" s="70">
        <f t="shared" si="2"/>
        <v>2045</v>
      </c>
      <c r="G31" s="80">
        <f>'Inputs &amp; Outputs'!$B$24</f>
        <v>24255</v>
      </c>
      <c r="H31" s="79">
        <f t="shared" si="8"/>
        <v>5.5666840242776239E-3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3">
      <c r="F32" s="70">
        <f t="shared" si="2"/>
        <v>2046</v>
      </c>
      <c r="G32" s="80">
        <f t="shared" si="6"/>
        <v>24390.019921008854</v>
      </c>
      <c r="H32" s="79">
        <f t="shared" si="8"/>
        <v>5.5666840242776239E-3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3">
      <c r="F33" s="70">
        <f t="shared" si="2"/>
        <v>2047</v>
      </c>
      <c r="G33" s="80">
        <f t="shared" si="6"/>
        <v>24525.791455254948</v>
      </c>
      <c r="H33" s="79">
        <f t="shared" si="8"/>
        <v>5.5666840242776239E-3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3">
      <c r="F34" s="70">
        <f t="shared" si="2"/>
        <v>2048</v>
      </c>
      <c r="G34" s="80">
        <f t="shared" si="6"/>
        <v>24662.318786731681</v>
      </c>
      <c r="H34" s="79">
        <f t="shared" si="8"/>
        <v>5.5666840242776239E-3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3">
      <c r="F35" s="70">
        <f t="shared" si="2"/>
        <v>2049</v>
      </c>
      <c r="G35" s="80">
        <f t="shared" si="6"/>
        <v>24799.60612272342</v>
      </c>
      <c r="H35" s="79">
        <f t="shared" si="8"/>
        <v>5.5666840242776239E-3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3">
      <c r="F36" s="70">
        <f t="shared" si="2"/>
        <v>2050</v>
      </c>
      <c r="G36" s="80">
        <f t="shared" si="6"/>
        <v>24937.657693935162</v>
      </c>
      <c r="H36" s="79">
        <f t="shared" si="8"/>
        <v>5.5666840242776239E-3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3">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3">
      <c r="O38" s="56"/>
      <c r="P38" s="56"/>
    </row>
    <row r="39" spans="6:21" x14ac:dyDescent="0.3">
      <c r="O39" s="77"/>
      <c r="P39" s="56"/>
    </row>
    <row r="40" spans="6:21" x14ac:dyDescent="0.3">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4" x14ac:dyDescent="0.3">
      <c r="B2" s="2" t="s">
        <v>99</v>
      </c>
    </row>
    <row r="3" spans="2:4" s="49" customFormat="1" x14ac:dyDescent="0.3">
      <c r="B3" s="2"/>
    </row>
    <row r="4" spans="2:4" s="49" customFormat="1" x14ac:dyDescent="0.3">
      <c r="B4" s="3" t="s">
        <v>98</v>
      </c>
    </row>
    <row r="5" spans="2:4" s="49" customFormat="1" x14ac:dyDescent="0.3">
      <c r="B5" s="3"/>
    </row>
    <row r="6" spans="2:4" s="49" customFormat="1" x14ac:dyDescent="0.3">
      <c r="B6" s="32" t="s">
        <v>0</v>
      </c>
      <c r="C6" s="32" t="s">
        <v>100</v>
      </c>
      <c r="D6" s="29"/>
    </row>
    <row r="7" spans="2:4" s="49" customFormat="1" x14ac:dyDescent="0.3">
      <c r="B7" s="31" t="s">
        <v>1</v>
      </c>
      <c r="C7" s="65">
        <v>1905</v>
      </c>
      <c r="D7" s="90"/>
    </row>
    <row r="8" spans="2:4" s="49" customFormat="1" x14ac:dyDescent="0.3">
      <c r="B8" s="31" t="s">
        <v>2</v>
      </c>
      <c r="C8" s="65">
        <v>7508</v>
      </c>
      <c r="D8" s="90"/>
    </row>
    <row r="9" spans="2:4" x14ac:dyDescent="0.3">
      <c r="B9" s="27"/>
      <c r="C9" s="28"/>
    </row>
    <row r="10" spans="2:4" s="49" customFormat="1" x14ac:dyDescent="0.3">
      <c r="B10" s="27"/>
      <c r="C10" s="28"/>
    </row>
    <row r="11" spans="2:4" x14ac:dyDescent="0.3">
      <c r="B11" s="29" t="s">
        <v>23</v>
      </c>
    </row>
    <row r="12" spans="2:4" s="49" customFormat="1" ht="72" x14ac:dyDescent="0.3">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4.4" x14ac:dyDescent="0.3"/>
  <cols>
    <col min="1" max="1" width="13.44140625" bestFit="1" customWidth="1"/>
    <col min="3" max="8" width="12" style="46" bestFit="1" customWidth="1"/>
    <col min="9" max="9" width="12.109375" style="46" bestFit="1" customWidth="1"/>
    <col min="10" max="10" width="12" style="46" bestFit="1" customWidth="1"/>
    <col min="11" max="11" width="12.109375" bestFit="1" customWidth="1"/>
  </cols>
  <sheetData>
    <row r="1" spans="1:14" s="49" customFormat="1" x14ac:dyDescent="0.3">
      <c r="A1" s="123" t="s">
        <v>118</v>
      </c>
      <c r="B1" s="123"/>
      <c r="C1" s="123"/>
      <c r="D1" s="123"/>
      <c r="E1" s="123"/>
      <c r="F1" s="123"/>
      <c r="G1" s="123"/>
      <c r="H1" s="123"/>
      <c r="I1" s="123"/>
      <c r="J1" s="123"/>
    </row>
    <row r="2" spans="1:14" x14ac:dyDescent="0.3">
      <c r="A2" s="91" t="s">
        <v>65</v>
      </c>
      <c r="B2" s="91" t="s">
        <v>66</v>
      </c>
      <c r="C2" s="116" t="s">
        <v>67</v>
      </c>
      <c r="D2" s="116" t="s">
        <v>68</v>
      </c>
      <c r="E2" s="116" t="s">
        <v>69</v>
      </c>
      <c r="F2" s="116" t="s">
        <v>70</v>
      </c>
      <c r="G2" s="116" t="s">
        <v>71</v>
      </c>
      <c r="H2" s="116" t="s">
        <v>72</v>
      </c>
      <c r="I2" s="116" t="s">
        <v>73</v>
      </c>
      <c r="J2" s="116" t="s">
        <v>74</v>
      </c>
    </row>
    <row r="3" spans="1:14" x14ac:dyDescent="0.3">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3">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3">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3">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3">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3">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3">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3">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3">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3">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3">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3">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3">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3">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3">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3">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3">
      <c r="C19" s="46"/>
      <c r="D19" s="46"/>
      <c r="E19" s="46"/>
      <c r="F19" s="46"/>
      <c r="G19" s="46"/>
      <c r="H19" s="46"/>
      <c r="I19" s="46"/>
      <c r="J19" s="46"/>
    </row>
    <row r="20" spans="1:10" x14ac:dyDescent="0.3">
      <c r="A20" s="123" t="s">
        <v>118</v>
      </c>
      <c r="B20" s="123"/>
      <c r="C20" s="123"/>
      <c r="D20" s="123"/>
      <c r="E20" s="123"/>
      <c r="F20" s="123"/>
      <c r="G20" s="123"/>
      <c r="H20" s="123"/>
      <c r="I20" s="123"/>
      <c r="J20" s="123"/>
    </row>
    <row r="21" spans="1:10" x14ac:dyDescent="0.3">
      <c r="A21" s="91" t="s">
        <v>65</v>
      </c>
      <c r="B21" s="91" t="s">
        <v>66</v>
      </c>
      <c r="C21" s="116" t="s">
        <v>67</v>
      </c>
      <c r="D21" s="116" t="s">
        <v>68</v>
      </c>
      <c r="E21" s="116" t="s">
        <v>69</v>
      </c>
      <c r="F21" s="116" t="s">
        <v>70</v>
      </c>
      <c r="G21" s="116" t="s">
        <v>71</v>
      </c>
      <c r="H21" s="116" t="s">
        <v>72</v>
      </c>
      <c r="I21" s="116" t="s">
        <v>73</v>
      </c>
      <c r="J21" s="116" t="s">
        <v>74</v>
      </c>
    </row>
    <row r="22" spans="1:10" x14ac:dyDescent="0.3">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3">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3">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3">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3">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3">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3">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3">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3">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3">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3">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3">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3">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3">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3">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3">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4.4" x14ac:dyDescent="0.3"/>
  <cols>
    <col min="1" max="1" width="13.44140625" bestFit="1" customWidth="1"/>
    <col min="3" max="9" width="12.109375" style="46" bestFit="1" customWidth="1"/>
    <col min="10" max="10" width="10.5546875" style="46" bestFit="1" customWidth="1"/>
  </cols>
  <sheetData>
    <row r="1" spans="1:15" s="49" customFormat="1" x14ac:dyDescent="0.3">
      <c r="A1" s="123" t="s">
        <v>118</v>
      </c>
      <c r="B1" s="123"/>
      <c r="C1" s="123"/>
      <c r="D1" s="123"/>
      <c r="E1" s="123"/>
      <c r="F1" s="123"/>
      <c r="G1" s="123"/>
      <c r="H1" s="123"/>
      <c r="I1" s="123"/>
      <c r="J1" s="123"/>
    </row>
    <row r="2" spans="1:15" s="2" customFormat="1" x14ac:dyDescent="0.3">
      <c r="A2" s="91" t="s">
        <v>65</v>
      </c>
      <c r="B2" s="91" t="s">
        <v>66</v>
      </c>
      <c r="C2" s="116" t="s">
        <v>67</v>
      </c>
      <c r="D2" s="116" t="s">
        <v>68</v>
      </c>
      <c r="E2" s="116" t="s">
        <v>69</v>
      </c>
      <c r="F2" s="116" t="s">
        <v>70</v>
      </c>
      <c r="G2" s="116" t="s">
        <v>71</v>
      </c>
      <c r="H2" s="116" t="s">
        <v>72</v>
      </c>
      <c r="I2" s="116" t="s">
        <v>73</v>
      </c>
      <c r="J2" s="116" t="s">
        <v>74</v>
      </c>
    </row>
    <row r="3" spans="1:15" x14ac:dyDescent="0.3">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3">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3">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3">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3">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3">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3">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3">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3">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3">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3">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3">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3">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3">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3">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3">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3">
      <c r="C19" s="46"/>
      <c r="D19" s="46"/>
      <c r="E19" s="46"/>
      <c r="F19" s="46"/>
      <c r="G19" s="46"/>
      <c r="H19" s="46"/>
      <c r="I19" s="46"/>
      <c r="J19" s="46"/>
    </row>
    <row r="20" spans="1:10" x14ac:dyDescent="0.3">
      <c r="A20" s="123" t="s">
        <v>118</v>
      </c>
      <c r="B20" s="123"/>
      <c r="C20" s="123"/>
      <c r="D20" s="123"/>
      <c r="E20" s="123"/>
      <c r="F20" s="123"/>
      <c r="G20" s="123"/>
      <c r="H20" s="123"/>
      <c r="I20" s="123"/>
      <c r="J20" s="123"/>
    </row>
    <row r="21" spans="1:10" s="2" customFormat="1" x14ac:dyDescent="0.3">
      <c r="A21" s="91" t="s">
        <v>65</v>
      </c>
      <c r="B21" s="91" t="s">
        <v>66</v>
      </c>
      <c r="C21" s="116" t="s">
        <v>67</v>
      </c>
      <c r="D21" s="116" t="s">
        <v>68</v>
      </c>
      <c r="E21" s="116" t="s">
        <v>69</v>
      </c>
      <c r="F21" s="116" t="s">
        <v>70</v>
      </c>
      <c r="G21" s="116" t="s">
        <v>71</v>
      </c>
      <c r="H21" s="116" t="s">
        <v>72</v>
      </c>
      <c r="I21" s="116" t="s">
        <v>73</v>
      </c>
      <c r="J21" s="116" t="s">
        <v>74</v>
      </c>
    </row>
    <row r="22" spans="1:10" x14ac:dyDescent="0.3">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3">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3">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3">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3">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3">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3">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3">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3">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3">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3">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3">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3">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3">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3">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3">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4.4" x14ac:dyDescent="0.3"/>
  <cols>
    <col min="3" max="3" width="23.109375" customWidth="1"/>
    <col min="4" max="4" width="11.109375" bestFit="1" customWidth="1"/>
  </cols>
  <sheetData>
    <row r="2" spans="2:4" x14ac:dyDescent="0.3">
      <c r="B2" t="s">
        <v>125</v>
      </c>
      <c r="C2" t="s">
        <v>124</v>
      </c>
    </row>
    <row r="3" spans="2:4" x14ac:dyDescent="0.3">
      <c r="C3" t="s">
        <v>126</v>
      </c>
    </row>
    <row r="5" spans="2:4" x14ac:dyDescent="0.3">
      <c r="C5" s="94" t="s">
        <v>119</v>
      </c>
      <c r="D5" s="95" t="s">
        <v>120</v>
      </c>
    </row>
    <row r="6" spans="2:4" x14ac:dyDescent="0.3">
      <c r="C6" s="92" t="s">
        <v>121</v>
      </c>
      <c r="D6" s="93">
        <v>20</v>
      </c>
    </row>
    <row r="7" spans="2:4" x14ac:dyDescent="0.3">
      <c r="C7" s="92" t="s">
        <v>122</v>
      </c>
      <c r="D7" s="93">
        <v>20</v>
      </c>
    </row>
    <row r="8" spans="2:4" x14ac:dyDescent="0.3">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2018-04-10T17:15:43Z</cp:lastPrinted>
  <dcterms:created xsi:type="dcterms:W3CDTF">2012-07-25T15:48:32Z</dcterms:created>
  <dcterms:modified xsi:type="dcterms:W3CDTF">2018-10-25T20:31:11Z</dcterms:modified>
</cp:coreProperties>
</file>