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ept_share\H-GAC\TIP\2018 TIP Call\Application Information\CR 64\"/>
    </mc:Choice>
  </mc:AlternateContent>
  <bookViews>
    <workbookView xWindow="0" yWindow="0" windowWidth="28800" windowHeight="1461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Outputs'!$A$3:$G$26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62913"/>
</workbook>
</file>

<file path=xl/calcChain.xml><?xml version="1.0" encoding="utf-8"?>
<calcChain xmlns="http://schemas.openxmlformats.org/spreadsheetml/2006/main">
  <c r="G8" i="11" l="1"/>
  <c r="F8" i="11"/>
  <c r="J4" i="12" l="1"/>
  <c r="B7" i="12" s="1"/>
  <c r="F9" i="11"/>
  <c r="G9" i="11"/>
  <c r="F10" i="11" s="1"/>
  <c r="F11" i="11" s="1"/>
  <c r="B4" i="12" l="1"/>
  <c r="B5" i="12"/>
  <c r="B6" i="12"/>
  <c r="B10" i="12"/>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<sst xmlns="http://schemas.openxmlformats.org/spreadsheetml/2006/main" count="197" uniqueCount="143">
  <si>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</si>
  <si>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</si>
  <si>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</si>
  <si>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</si>
  <si>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</si>
  <si>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</si>
  <si>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</si>
  <si>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</si>
  <si>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</si>
  <si>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</si>
  <si>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</si>
  <si>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</si>
  <si>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</si>
  <si>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</si>
  <si>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</si>
  <si>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</si>
  <si>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</si>
  <si>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</si>
  <si>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</si>
  <si>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</si>
  <si>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</si>
  <si>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</si>
  <si>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</si>
  <si>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</si>
  <si>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</si>
  <si>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</si>
  <si>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</si>
  <si>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</si>
  <si>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</si>
  <si>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</si>
  <si>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</si>
  <si>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</si>
  <si>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</si>
  <si>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</si>
  <si>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</si>
  <si>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</si>
  <si>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</si>
  <si>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</si>
  <si>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</si>
  <si>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</si>
  <si>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</si>
  <si>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</si>
  <si>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</si>
  <si>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</si>
  <si>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</si>
  <si>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</si>
  <si>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</si>
  <si>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</si>
  <si>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</si>
  <si>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</si>
  <si>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</si>
  <si>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</si>
  <si>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</si>
  <si>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</si>
  <si>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</si>
  <si>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</si>
  <si>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</si>
  <si>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</si>
  <si>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</si>
  <si>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</si>
  <si>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</si>
  <si>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</si>
  <si>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</si>
  <si>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</si>
  <si>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</si>
  <si>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</si>
  <si>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</si>
  <si>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</si>
  <si>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</si>
  <si>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</si>
  <si>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</si>
  <si>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</si>
  <si>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</si>
  <si>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</si>
  <si>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</si>
  <si>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</si>
  <si>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</si>
  <si>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</si>
  <si>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</si>
  <si>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</si>
  <si>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</si>
  <si>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</si>
  <si>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</si>
  <si>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</si>
  <si>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</si>
  <si>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</si>
  <si>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</si>
  <si>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</si>
  <si>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</si>
  <si>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</si>
  <si>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</si>
  <si>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</si>
  <si>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</si>
  <si>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</si>
  <si>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</si>
  <si>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</si>
  <si>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</si>
  <si>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</si>
  <si>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</si>
  <si>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</si>
  <si>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</si>
  <si>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</si>
  <si>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</si>
  <si>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</si>
  <si>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</si>
  <si>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</si>
  <si>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</si>
  <si>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</si>
  <si>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</si>
  <si>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</si>
  <si>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</si>
  <si>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</si>
  <si>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</si>
  <si>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</si>
  <si>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</si>
  <si>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</si>
  <si>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</si>
  <si>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</si>
  <si>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</si>
  <si>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</si>
  <si>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</si>
  <si>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</si>
  <si>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</si>
  <si>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</si>
  <si>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</si>
  <si>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</si>
  <si>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</si>
  <si>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</si>
  <si>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</si>
  <si>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</si>
  <si>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</si>
  <si>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</si>
  <si>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</si>
  <si>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</si>
  <si>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</si>
  <si>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</si>
  <si>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</si>
  <si>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</si>
  <si>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</si>
  <si>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</si>
  <si>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</si>
  <si>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</si>
  <si>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CR 64 Widening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</si>
</sst>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topLeftCell="A7" zoomScale="130" zoomScaleNormal="130" workbookViewId="0">
      <selection activeCell="F9" sqref="F9"/>
    </sheetView>
  </sheetViews>
  <sheetFormatPr defaultRowHeight="14.4" x14ac:dyDescent="0.55000000000000004"/>
  <cols>
    <col min="1" max="1" width="8.26171875" customWidth="1"/>
    <col min="2" max="2" width="31.15625" customWidth="1"/>
    <col min="3" max="3" width="22.41796875" customWidth="1"/>
    <col min="4" max="4" width="48.26171875" customWidth="1"/>
    <col min="5" max="5" width="15.26171875" bestFit="1" customWidth="1"/>
    <col min="6" max="6" width="13.26171875" customWidth="1"/>
    <col min="7" max="7" width="4.578125" customWidth="1"/>
  </cols>
  <sheetData>
    <row r="1" spans="1:13" ht="14.7" thickBot="1" x14ac:dyDescent="0.6"/>
    <row r="2" spans="1:13" x14ac:dyDescent="0.55000000000000004">
      <c r="B2" s="59" t="s">
        <v>141</v>
      </c>
      <c r="C2" s="60"/>
      <c r="D2" s="61"/>
    </row>
    <row r="3" spans="1:13" x14ac:dyDescent="0.55000000000000004">
      <c r="B3" s="62" t="s">
        <v>139</v>
      </c>
      <c r="C3" s="63"/>
      <c r="D3" s="64"/>
    </row>
    <row r="4" spans="1:13" x14ac:dyDescent="0.55000000000000004">
      <c r="B4" s="87" t="s">
        <v>140</v>
      </c>
      <c r="C4" s="88"/>
      <c r="D4" s="89"/>
    </row>
    <row r="5" spans="1:13" x14ac:dyDescent="0.55000000000000004">
      <c r="B5" s="87"/>
      <c r="C5" s="88"/>
      <c r="D5" s="89"/>
    </row>
    <row r="6" spans="1:13" x14ac:dyDescent="0.55000000000000004">
      <c r="B6" s="65"/>
      <c r="C6" s="63"/>
      <c r="D6" s="64"/>
    </row>
    <row r="7" spans="1:13" x14ac:dyDescent="0.55000000000000004">
      <c r="B7" s="67" t="s">
        <v>102</v>
      </c>
      <c r="C7" s="67" t="s">
        <v>103</v>
      </c>
      <c r="D7" s="67" t="s">
        <v>104</v>
      </c>
    </row>
    <row r="8" spans="1:13" ht="28.8" x14ac:dyDescent="0.55000000000000004">
      <c r="A8" s="22"/>
      <c r="B8" s="68" t="s">
        <v>93</v>
      </c>
      <c r="C8" s="69" t="s">
        <v>105</v>
      </c>
      <c r="D8" s="68" t="s">
        <v>106</v>
      </c>
    </row>
    <row r="9" spans="1:13" ht="86.4" x14ac:dyDescent="0.55000000000000004">
      <c r="B9" s="68" t="s">
        <v>95</v>
      </c>
      <c r="C9" s="69" t="s">
        <v>107</v>
      </c>
      <c r="D9" s="68" t="s">
        <v>108</v>
      </c>
      <c r="F9" s="47"/>
    </row>
    <row r="10" spans="1:13" x14ac:dyDescent="0.55000000000000004">
      <c r="B10" s="68" t="s">
        <v>58</v>
      </c>
      <c r="C10" s="69" t="s">
        <v>109</v>
      </c>
      <c r="D10" s="68" t="s">
        <v>110</v>
      </c>
    </row>
    <row r="11" spans="1:13" ht="28.8" x14ac:dyDescent="0.55000000000000004">
      <c r="B11" s="68" t="s">
        <v>87</v>
      </c>
      <c r="C11" s="69" t="s">
        <v>111</v>
      </c>
      <c r="D11" s="68" t="s">
        <v>112</v>
      </c>
      <c r="M11" s="42"/>
    </row>
    <row r="12" spans="1:13" ht="43.2" x14ac:dyDescent="0.55000000000000004">
      <c r="B12" s="85" t="s">
        <v>69</v>
      </c>
      <c r="C12" s="86" t="s">
        <v>113</v>
      </c>
      <c r="D12" s="68" t="s">
        <v>114</v>
      </c>
    </row>
    <row r="13" spans="1:13" x14ac:dyDescent="0.55000000000000004">
      <c r="B13" s="85"/>
      <c r="C13" s="86"/>
      <c r="D13" s="70" t="s">
        <v>115</v>
      </c>
    </row>
    <row r="14" spans="1:13" ht="28.8" x14ac:dyDescent="0.55000000000000004">
      <c r="B14" s="68" t="s">
        <v>92</v>
      </c>
      <c r="C14" s="69" t="s">
        <v>116</v>
      </c>
      <c r="D14" s="68" t="s">
        <v>117</v>
      </c>
    </row>
    <row r="15" spans="1:13" ht="28.8" x14ac:dyDescent="0.55000000000000004">
      <c r="B15" s="68" t="s">
        <v>94</v>
      </c>
      <c r="C15" s="69" t="s">
        <v>118</v>
      </c>
      <c r="D15" s="68" t="s">
        <v>119</v>
      </c>
    </row>
    <row r="16" spans="1:13" ht="28.8" x14ac:dyDescent="0.55000000000000004">
      <c r="B16" s="68" t="s">
        <v>86</v>
      </c>
      <c r="C16" s="69" t="s">
        <v>120</v>
      </c>
      <c r="D16" s="68" t="s">
        <v>121</v>
      </c>
    </row>
    <row r="17" spans="2:4" ht="43.2" x14ac:dyDescent="0.55000000000000004">
      <c r="B17" s="68" t="s">
        <v>122</v>
      </c>
      <c r="C17" s="69" t="s">
        <v>123</v>
      </c>
      <c r="D17" s="68" t="s">
        <v>124</v>
      </c>
    </row>
    <row r="18" spans="2:4" ht="43.2" x14ac:dyDescent="0.55000000000000004">
      <c r="B18" s="68" t="s">
        <v>96</v>
      </c>
      <c r="C18" s="69" t="s">
        <v>125</v>
      </c>
      <c r="D18" s="68" t="s">
        <v>126</v>
      </c>
    </row>
    <row r="19" spans="2:4" ht="28.8" x14ac:dyDescent="0.55000000000000004">
      <c r="B19" s="68" t="s">
        <v>127</v>
      </c>
      <c r="C19" s="69" t="s">
        <v>128</v>
      </c>
      <c r="D19" s="68" t="s">
        <v>129</v>
      </c>
    </row>
    <row r="20" spans="2:4" ht="43.2" x14ac:dyDescent="0.55000000000000004">
      <c r="B20" s="68" t="s">
        <v>130</v>
      </c>
      <c r="C20" s="69" t="s">
        <v>131</v>
      </c>
      <c r="D20" s="68" t="s">
        <v>132</v>
      </c>
    </row>
    <row r="21" spans="2:4" ht="86.4" x14ac:dyDescent="0.55000000000000004">
      <c r="B21" s="68" t="s">
        <v>133</v>
      </c>
      <c r="C21" s="69" t="s">
        <v>134</v>
      </c>
      <c r="D21" s="68" t="s">
        <v>135</v>
      </c>
    </row>
    <row r="22" spans="2:4" ht="86.4" x14ac:dyDescent="0.55000000000000004">
      <c r="B22" s="68" t="s">
        <v>136</v>
      </c>
      <c r="C22" s="69" t="s">
        <v>137</v>
      </c>
      <c r="D22" s="68" t="s">
        <v>138</v>
      </c>
    </row>
    <row r="23" spans="2:4" x14ac:dyDescent="0.55000000000000004">
      <c r="B23" s="66"/>
      <c r="C23" s="66"/>
      <c r="D23" s="66"/>
    </row>
    <row r="24" spans="2:4" x14ac:dyDescent="0.55000000000000004">
      <c r="B24" s="66"/>
      <c r="C24" s="66"/>
      <c r="D24" s="66"/>
    </row>
    <row r="25" spans="2:4" x14ac:dyDescent="0.55000000000000004">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4.4" x14ac:dyDescent="0.55000000000000004"/>
  <cols>
    <col min="1" max="1" width="38.83984375" customWidth="1"/>
    <col min="2" max="2" width="12.578125" customWidth="1"/>
    <col min="3" max="3" width="5.26171875" customWidth="1"/>
    <col min="4" max="4" width="33.578125" bestFit="1" customWidth="1"/>
    <col min="5" max="5" width="13.26171875" customWidth="1"/>
    <col min="6" max="6" width="4.578125" customWidth="1"/>
    <col min="8" max="8" width="2.15625" hidden="1" customWidth="1"/>
    <col min="9" max="9" width="18.68359375" bestFit="1" customWidth="1"/>
    <col min="10" max="10" width="38.26171875" bestFit="1" customWidth="1"/>
  </cols>
  <sheetData>
    <row r="3" spans="1:10" x14ac:dyDescent="0.55000000000000004">
      <c r="A3" s="4" t="s">
        <v>0</v>
      </c>
      <c r="D3" s="4" t="s">
        <v>19</v>
      </c>
      <c r="E3" s="5" t="s">
        <v>10</v>
      </c>
      <c r="G3" s="11" t="s">
        <v>14</v>
      </c>
      <c r="H3" s="11"/>
      <c r="I3" s="11" t="s">
        <v>20</v>
      </c>
      <c r="J3" s="11" t="s">
        <v>40</v>
      </c>
    </row>
    <row r="4" spans="1:10" x14ac:dyDescent="0.55000000000000004">
      <c r="A4" s="2" t="s">
        <v>5</v>
      </c>
      <c r="B4" s="3"/>
      <c r="D4" s="2" t="s">
        <v>37</v>
      </c>
      <c r="E4" s="37">
        <v>2015</v>
      </c>
      <c r="G4" s="9">
        <f>E4</f>
        <v>2015</v>
      </c>
      <c r="H4" s="9">
        <f>IF(G4&lt;2041,1,0)</f>
        <v>1</v>
      </c>
      <c r="I4" s="18">
        <f>IF($G4&lt;($G$4+$E$5),$E$17,0)*H4</f>
        <v>0</v>
      </c>
      <c r="J4" s="26" t="e">
        <f>I4*$B$18*$B$19/10^3</f>
        <v>#REF!</v>
      </c>
    </row>
    <row r="5" spans="1:10" x14ac:dyDescent="0.55000000000000004">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55000000000000004">
      <c r="A6" s="2" t="s">
        <v>7</v>
      </c>
      <c r="B6" s="3">
        <v>1</v>
      </c>
      <c r="D6" s="90" t="s">
        <v>25</v>
      </c>
      <c r="E6" s="91"/>
      <c r="G6" s="9">
        <f t="shared" si="0"/>
        <v>2017</v>
      </c>
      <c r="H6" s="9">
        <f t="shared" si="1"/>
        <v>1</v>
      </c>
      <c r="I6" s="18">
        <f t="shared" si="2"/>
        <v>0</v>
      </c>
      <c r="J6" s="26" t="e">
        <f t="shared" si="3"/>
        <v>#REF!</v>
      </c>
    </row>
    <row r="7" spans="1:10" x14ac:dyDescent="0.55000000000000004">
      <c r="A7" s="2" t="s">
        <v>38</v>
      </c>
      <c r="B7" s="20"/>
      <c r="D7" s="2" t="s">
        <v>35</v>
      </c>
      <c r="E7" s="6"/>
      <c r="G7" s="10">
        <f t="shared" si="0"/>
        <v>2018</v>
      </c>
      <c r="H7" s="10">
        <f t="shared" si="1"/>
        <v>1</v>
      </c>
      <c r="I7" s="18">
        <f t="shared" si="2"/>
        <v>0</v>
      </c>
      <c r="J7" s="33" t="e">
        <f t="shared" si="3"/>
        <v>#REF!</v>
      </c>
    </row>
    <row r="8" spans="1:10" x14ac:dyDescent="0.55000000000000004">
      <c r="A8" s="19" t="s">
        <v>39</v>
      </c>
      <c r="B8" s="20"/>
      <c r="D8" s="2" t="s">
        <v>33</v>
      </c>
      <c r="E8" s="36">
        <v>1.1499999999999999</v>
      </c>
      <c r="G8" s="9">
        <f t="shared" si="0"/>
        <v>2019</v>
      </c>
      <c r="H8" s="9">
        <f t="shared" si="1"/>
        <v>1</v>
      </c>
      <c r="I8" s="18">
        <f t="shared" si="2"/>
        <v>0</v>
      </c>
      <c r="J8" s="26" t="e">
        <f t="shared" si="3"/>
        <v>#REF!</v>
      </c>
    </row>
    <row r="9" spans="1:10" x14ac:dyDescent="0.55000000000000004">
      <c r="G9" s="10">
        <f t="shared" si="0"/>
        <v>2020</v>
      </c>
      <c r="H9" s="10">
        <f t="shared" si="1"/>
        <v>1</v>
      </c>
      <c r="I9" s="18">
        <f t="shared" si="2"/>
        <v>0</v>
      </c>
      <c r="J9" s="33" t="e">
        <f t="shared" si="3"/>
        <v>#REF!</v>
      </c>
    </row>
    <row r="10" spans="1:10" x14ac:dyDescent="0.55000000000000004">
      <c r="A10" s="8" t="s">
        <v>18</v>
      </c>
      <c r="G10" s="9">
        <f t="shared" si="0"/>
        <v>2021</v>
      </c>
      <c r="H10" s="9">
        <f t="shared" si="1"/>
        <v>1</v>
      </c>
      <c r="I10" s="18">
        <f t="shared" si="2"/>
        <v>0</v>
      </c>
      <c r="J10" s="26" t="e">
        <f t="shared" si="3"/>
        <v>#REF!</v>
      </c>
    </row>
    <row r="11" spans="1:10" x14ac:dyDescent="0.55000000000000004">
      <c r="A11" s="7" t="s">
        <v>36</v>
      </c>
      <c r="B11" s="34" t="e">
        <f>NPV($B$17,J4:J29)/(1+$B$17)^(E4-B16+1)</f>
        <v>#REF!</v>
      </c>
      <c r="G11" s="10">
        <f t="shared" si="0"/>
        <v>2022</v>
      </c>
      <c r="H11" s="10">
        <f t="shared" si="1"/>
        <v>1</v>
      </c>
      <c r="I11" s="18">
        <f t="shared" si="2"/>
        <v>0</v>
      </c>
      <c r="J11" s="33" t="e">
        <f t="shared" si="3"/>
        <v>#REF!</v>
      </c>
    </row>
    <row r="12" spans="1:10" x14ac:dyDescent="0.55000000000000004">
      <c r="A12" s="7" t="s">
        <v>17</v>
      </c>
      <c r="B12" s="32" t="e">
        <f>B11/B7</f>
        <v>#REF!</v>
      </c>
      <c r="G12" s="9">
        <f t="shared" si="0"/>
        <v>2023</v>
      </c>
      <c r="H12" s="9">
        <f t="shared" si="1"/>
        <v>1</v>
      </c>
      <c r="I12" s="18">
        <f t="shared" si="2"/>
        <v>0</v>
      </c>
      <c r="J12" s="26" t="e">
        <f t="shared" si="3"/>
        <v>#REF!</v>
      </c>
    </row>
    <row r="13" spans="1:10" x14ac:dyDescent="0.55000000000000004">
      <c r="G13" s="10">
        <f t="shared" si="0"/>
        <v>2024</v>
      </c>
      <c r="H13" s="10">
        <f t="shared" si="1"/>
        <v>1</v>
      </c>
      <c r="I13" s="18">
        <f t="shared" si="2"/>
        <v>0</v>
      </c>
      <c r="J13" s="33" t="e">
        <f t="shared" si="3"/>
        <v>#REF!</v>
      </c>
    </row>
    <row r="14" spans="1:10" x14ac:dyDescent="0.55000000000000004">
      <c r="G14" s="9">
        <f>G13+1</f>
        <v>2025</v>
      </c>
      <c r="H14" s="9">
        <f t="shared" si="1"/>
        <v>1</v>
      </c>
      <c r="I14" s="18">
        <f t="shared" si="2"/>
        <v>0</v>
      </c>
      <c r="J14" s="26" t="e">
        <f t="shared" si="3"/>
        <v>#REF!</v>
      </c>
    </row>
    <row r="15" spans="1:10" x14ac:dyDescent="0.55000000000000004">
      <c r="A15" s="12" t="s">
        <v>1</v>
      </c>
      <c r="G15" s="10">
        <f t="shared" si="0"/>
        <v>2026</v>
      </c>
      <c r="H15" s="10">
        <f t="shared" si="1"/>
        <v>1</v>
      </c>
      <c r="I15" s="18">
        <f t="shared" si="2"/>
        <v>0</v>
      </c>
      <c r="J15" s="33" t="e">
        <f t="shared" si="3"/>
        <v>#REF!</v>
      </c>
    </row>
    <row r="16" spans="1:10" x14ac:dyDescent="0.55000000000000004">
      <c r="A16" s="13" t="s">
        <v>2</v>
      </c>
      <c r="B16" s="23" t="e">
        <f>#REF!</f>
        <v>#REF!</v>
      </c>
      <c r="D16" s="12" t="s">
        <v>15</v>
      </c>
      <c r="E16" s="21" t="s">
        <v>10</v>
      </c>
      <c r="G16" s="9">
        <f t="shared" si="0"/>
        <v>2027</v>
      </c>
      <c r="H16" s="9">
        <f t="shared" si="1"/>
        <v>1</v>
      </c>
      <c r="I16" s="18">
        <f t="shared" si="2"/>
        <v>0</v>
      </c>
      <c r="J16" s="26" t="e">
        <f t="shared" si="3"/>
        <v>#REF!</v>
      </c>
    </row>
    <row r="17" spans="1:10" x14ac:dyDescent="0.55000000000000004">
      <c r="A17" s="13" t="s">
        <v>3</v>
      </c>
      <c r="B17" s="14" t="e">
        <f>#REF!</f>
        <v>#REF!</v>
      </c>
      <c r="D17" s="16" t="s">
        <v>34</v>
      </c>
      <c r="E17" s="17">
        <f>E7/E8</f>
        <v>0</v>
      </c>
      <c r="G17" s="10">
        <f t="shared" si="0"/>
        <v>2028</v>
      </c>
      <c r="H17" s="10">
        <f t="shared" si="1"/>
        <v>1</v>
      </c>
      <c r="I17" s="18">
        <f t="shared" si="2"/>
        <v>0</v>
      </c>
      <c r="J17" s="33" t="e">
        <f t="shared" si="3"/>
        <v>#REF!</v>
      </c>
    </row>
    <row r="18" spans="1:10" x14ac:dyDescent="0.55000000000000004">
      <c r="A18" s="13" t="s">
        <v>4</v>
      </c>
      <c r="B18" s="13">
        <f>IF(B6=2,2.1, 1.1)</f>
        <v>1.1000000000000001</v>
      </c>
      <c r="G18" s="9">
        <f t="shared" si="0"/>
        <v>2029</v>
      </c>
      <c r="H18" s="9">
        <f t="shared" si="1"/>
        <v>1</v>
      </c>
      <c r="I18" s="18">
        <f t="shared" si="2"/>
        <v>0</v>
      </c>
      <c r="J18" s="26" t="e">
        <f t="shared" si="3"/>
        <v>#REF!</v>
      </c>
    </row>
    <row r="19" spans="1:10" x14ac:dyDescent="0.55000000000000004">
      <c r="A19" s="13" t="s">
        <v>8</v>
      </c>
      <c r="B19" s="15" t="e">
        <f>#REF!</f>
        <v>#REF!</v>
      </c>
      <c r="G19" s="10">
        <f t="shared" si="0"/>
        <v>2030</v>
      </c>
      <c r="H19" s="10">
        <f t="shared" si="1"/>
        <v>1</v>
      </c>
      <c r="I19" s="18">
        <f t="shared" si="2"/>
        <v>0</v>
      </c>
      <c r="J19" s="33" t="e">
        <f t="shared" si="3"/>
        <v>#REF!</v>
      </c>
    </row>
    <row r="20" spans="1:10" x14ac:dyDescent="0.55000000000000004">
      <c r="A20" s="13" t="s">
        <v>16</v>
      </c>
      <c r="B20" s="13">
        <v>260</v>
      </c>
      <c r="G20" s="9">
        <f t="shared" si="0"/>
        <v>2031</v>
      </c>
      <c r="H20" s="9">
        <f t="shared" si="1"/>
        <v>1</v>
      </c>
      <c r="I20" s="18">
        <f t="shared" si="2"/>
        <v>0</v>
      </c>
      <c r="J20" s="26" t="e">
        <f t="shared" si="3"/>
        <v>#REF!</v>
      </c>
    </row>
    <row r="21" spans="1:10" x14ac:dyDescent="0.55000000000000004">
      <c r="G21" s="10">
        <f t="shared" si="0"/>
        <v>2032</v>
      </c>
      <c r="H21" s="10">
        <f t="shared" si="1"/>
        <v>1</v>
      </c>
      <c r="I21" s="18">
        <f t="shared" si="2"/>
        <v>0</v>
      </c>
      <c r="J21" s="33" t="e">
        <f t="shared" si="3"/>
        <v>#REF!</v>
      </c>
    </row>
    <row r="22" spans="1:10" x14ac:dyDescent="0.55000000000000004">
      <c r="G22" s="9">
        <f t="shared" si="0"/>
        <v>2033</v>
      </c>
      <c r="H22" s="9">
        <f t="shared" si="1"/>
        <v>1</v>
      </c>
      <c r="I22" s="18">
        <f t="shared" si="2"/>
        <v>0</v>
      </c>
      <c r="J22" s="26" t="e">
        <f t="shared" si="3"/>
        <v>#REF!</v>
      </c>
    </row>
    <row r="23" spans="1:10" x14ac:dyDescent="0.55000000000000004">
      <c r="G23" s="10">
        <f t="shared" si="0"/>
        <v>2034</v>
      </c>
      <c r="H23" s="10">
        <f t="shared" si="1"/>
        <v>1</v>
      </c>
      <c r="I23" s="18">
        <f t="shared" si="2"/>
        <v>0</v>
      </c>
      <c r="J23" s="33" t="e">
        <f t="shared" si="3"/>
        <v>#REF!</v>
      </c>
    </row>
    <row r="24" spans="1:10" x14ac:dyDescent="0.55000000000000004">
      <c r="G24" s="9">
        <f t="shared" si="0"/>
        <v>2035</v>
      </c>
      <c r="H24" s="9">
        <f t="shared" si="1"/>
        <v>1</v>
      </c>
      <c r="I24" s="18">
        <f t="shared" si="2"/>
        <v>0</v>
      </c>
      <c r="J24" s="26" t="e">
        <f t="shared" si="3"/>
        <v>#REF!</v>
      </c>
    </row>
    <row r="25" spans="1:10" x14ac:dyDescent="0.55000000000000004">
      <c r="G25" s="10">
        <f t="shared" si="0"/>
        <v>2036</v>
      </c>
      <c r="H25" s="10">
        <f t="shared" si="1"/>
        <v>1</v>
      </c>
      <c r="I25" s="18">
        <f t="shared" si="2"/>
        <v>0</v>
      </c>
      <c r="J25" s="33" t="e">
        <f t="shared" ref="J25:J29" si="4">I25*$B$18*$B$19/10^3</f>
        <v>#REF!</v>
      </c>
    </row>
    <row r="26" spans="1:10" x14ac:dyDescent="0.55000000000000004">
      <c r="G26" s="9">
        <f t="shared" si="0"/>
        <v>2037</v>
      </c>
      <c r="H26" s="9">
        <f t="shared" si="1"/>
        <v>1</v>
      </c>
      <c r="I26" s="18">
        <f t="shared" si="2"/>
        <v>0</v>
      </c>
      <c r="J26" s="26" t="e">
        <f t="shared" si="4"/>
        <v>#REF!</v>
      </c>
    </row>
    <row r="27" spans="1:10" x14ac:dyDescent="0.55000000000000004">
      <c r="G27" s="10">
        <f t="shared" si="0"/>
        <v>2038</v>
      </c>
      <c r="H27" s="10">
        <f t="shared" si="1"/>
        <v>1</v>
      </c>
      <c r="I27" s="18">
        <f t="shared" si="2"/>
        <v>0</v>
      </c>
      <c r="J27" s="33" t="e">
        <f t="shared" si="4"/>
        <v>#REF!</v>
      </c>
    </row>
    <row r="28" spans="1:10" x14ac:dyDescent="0.55000000000000004">
      <c r="G28" s="9">
        <f t="shared" si="0"/>
        <v>2039</v>
      </c>
      <c r="H28" s="9">
        <f t="shared" si="1"/>
        <v>1</v>
      </c>
      <c r="I28" s="18">
        <f t="shared" si="2"/>
        <v>0</v>
      </c>
      <c r="J28" s="26" t="e">
        <f t="shared" si="4"/>
        <v>#REF!</v>
      </c>
    </row>
    <row r="29" spans="1:10" x14ac:dyDescent="0.55000000000000004">
      <c r="A29" s="22"/>
      <c r="G29" s="10">
        <f t="shared" si="0"/>
        <v>2040</v>
      </c>
      <c r="H29" s="10">
        <f t="shared" si="1"/>
        <v>1</v>
      </c>
      <c r="I29" s="18">
        <f t="shared" si="2"/>
        <v>0</v>
      </c>
      <c r="J29" s="33" t="e">
        <f t="shared" si="4"/>
        <v>#REF!</v>
      </c>
    </row>
    <row r="51" spans="1:1" x14ac:dyDescent="0.55000000000000004">
      <c r="A51" t="s">
        <v>11</v>
      </c>
    </row>
    <row r="52" spans="1:1" x14ac:dyDescent="0.55000000000000004">
      <c r="A52" s="1" t="s">
        <v>13</v>
      </c>
    </row>
    <row r="53" spans="1:1" x14ac:dyDescent="0.55000000000000004">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4.4" x14ac:dyDescent="0.55000000000000004"/>
  <cols>
    <col min="1" max="1" width="54.26171875" customWidth="1"/>
    <col min="2" max="2" width="12.578125" customWidth="1"/>
    <col min="3" max="3" width="5.26171875" customWidth="1"/>
    <col min="4" max="4" width="37.41796875" bestFit="1" customWidth="1"/>
    <col min="5" max="5" width="13.26171875" customWidth="1"/>
    <col min="6" max="6" width="4.578125" customWidth="1"/>
    <col min="8" max="8" width="26.41796875" bestFit="1" customWidth="1"/>
    <col min="9" max="9" width="34.578125" bestFit="1" customWidth="1"/>
    <col min="10" max="10" width="24.15625" bestFit="1" customWidth="1"/>
    <col min="11" max="11" width="33.41796875" bestFit="1" customWidth="1"/>
  </cols>
  <sheetData>
    <row r="3" spans="1:11" x14ac:dyDescent="0.55000000000000004">
      <c r="A3" s="4" t="s">
        <v>0</v>
      </c>
      <c r="D3" s="4" t="s">
        <v>23</v>
      </c>
      <c r="E3" s="5" t="s">
        <v>10</v>
      </c>
      <c r="G3" s="11" t="s">
        <v>14</v>
      </c>
      <c r="H3" s="11" t="s">
        <v>32</v>
      </c>
      <c r="I3" s="11" t="s">
        <v>41</v>
      </c>
      <c r="J3" s="11" t="s">
        <v>31</v>
      </c>
      <c r="K3" s="11" t="s">
        <v>42</v>
      </c>
    </row>
    <row r="4" spans="1:11" x14ac:dyDescent="0.55000000000000004">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55000000000000004">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55000000000000004">
      <c r="A6" s="2" t="s">
        <v>28</v>
      </c>
      <c r="B6" s="3">
        <v>2</v>
      </c>
      <c r="D6" s="90" t="s">
        <v>25</v>
      </c>
      <c r="E6" s="91"/>
      <c r="G6" s="9">
        <f t="shared" si="2"/>
        <v>2017</v>
      </c>
      <c r="H6" s="29" t="e">
        <f t="shared" si="0"/>
        <v>#REF!</v>
      </c>
      <c r="I6" s="28" t="e">
        <f t="shared" si="3"/>
        <v>#REF!</v>
      </c>
      <c r="J6" s="29" t="e">
        <f t="shared" si="1"/>
        <v>#REF!</v>
      </c>
      <c r="K6" s="28" t="e">
        <f t="shared" si="4"/>
        <v>#REF!</v>
      </c>
    </row>
    <row r="7" spans="1:11" x14ac:dyDescent="0.55000000000000004">
      <c r="A7" s="2" t="s">
        <v>38</v>
      </c>
      <c r="B7" s="20"/>
      <c r="D7" s="2" t="s">
        <v>24</v>
      </c>
      <c r="E7" s="6"/>
      <c r="G7" s="10">
        <f t="shared" si="2"/>
        <v>2018</v>
      </c>
      <c r="H7" s="29" t="e">
        <f t="shared" si="0"/>
        <v>#REF!</v>
      </c>
      <c r="I7" s="30" t="e">
        <f t="shared" si="3"/>
        <v>#REF!</v>
      </c>
      <c r="J7" s="29" t="e">
        <f t="shared" si="1"/>
        <v>#REF!</v>
      </c>
      <c r="K7" s="30" t="e">
        <f t="shared" si="4"/>
        <v>#REF!</v>
      </c>
    </row>
    <row r="8" spans="1:11" x14ac:dyDescent="0.55000000000000004">
      <c r="A8" s="19" t="s">
        <v>39</v>
      </c>
      <c r="B8" s="20"/>
      <c r="D8" s="90" t="s">
        <v>26</v>
      </c>
      <c r="E8" s="91"/>
      <c r="G8" s="9">
        <f t="shared" si="2"/>
        <v>2019</v>
      </c>
      <c r="H8" s="29" t="e">
        <f t="shared" si="0"/>
        <v>#REF!</v>
      </c>
      <c r="I8" s="28" t="e">
        <f t="shared" si="3"/>
        <v>#REF!</v>
      </c>
      <c r="J8" s="29" t="e">
        <f t="shared" si="1"/>
        <v>#REF!</v>
      </c>
      <c r="K8" s="28" t="e">
        <f t="shared" si="4"/>
        <v>#REF!</v>
      </c>
    </row>
    <row r="9" spans="1:11" x14ac:dyDescent="0.55000000000000004">
      <c r="D9" s="2" t="s">
        <v>29</v>
      </c>
      <c r="E9" s="6"/>
      <c r="G9" s="10">
        <f t="shared" si="2"/>
        <v>2020</v>
      </c>
      <c r="H9" s="29" t="e">
        <f t="shared" si="0"/>
        <v>#REF!</v>
      </c>
      <c r="I9" s="30" t="e">
        <f t="shared" si="3"/>
        <v>#REF!</v>
      </c>
      <c r="J9" s="29" t="e">
        <f t="shared" si="1"/>
        <v>#REF!</v>
      </c>
      <c r="K9" s="30" t="e">
        <f t="shared" si="4"/>
        <v>#REF!</v>
      </c>
    </row>
    <row r="10" spans="1:11" x14ac:dyDescent="0.55000000000000004">
      <c r="A10" s="8" t="s">
        <v>18</v>
      </c>
      <c r="D10" s="2" t="s">
        <v>30</v>
      </c>
      <c r="E10" s="6"/>
      <c r="G10" s="9">
        <f t="shared" si="2"/>
        <v>2021</v>
      </c>
      <c r="H10" s="29" t="e">
        <f t="shared" si="0"/>
        <v>#REF!</v>
      </c>
      <c r="I10" s="28" t="e">
        <f t="shared" si="3"/>
        <v>#REF!</v>
      </c>
      <c r="J10" s="29" t="e">
        <f t="shared" si="1"/>
        <v>#REF!</v>
      </c>
      <c r="K10" s="28" t="e">
        <f t="shared" si="4"/>
        <v>#REF!</v>
      </c>
    </row>
    <row r="11" spans="1:11" x14ac:dyDescent="0.55000000000000004">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55000000000000004">
      <c r="A12" s="7" t="s">
        <v>17</v>
      </c>
      <c r="B12" s="32" t="e">
        <f>B11/B7</f>
        <v>#REF!</v>
      </c>
      <c r="G12" s="9">
        <f t="shared" si="2"/>
        <v>2023</v>
      </c>
      <c r="H12" s="29" t="e">
        <f t="shared" si="0"/>
        <v>#REF!</v>
      </c>
      <c r="I12" s="28" t="e">
        <f t="shared" si="3"/>
        <v>#REF!</v>
      </c>
      <c r="J12" s="29" t="e">
        <f t="shared" si="1"/>
        <v>#REF!</v>
      </c>
      <c r="K12" s="28" t="e">
        <f t="shared" si="4"/>
        <v>#REF!</v>
      </c>
    </row>
    <row r="13" spans="1:11" x14ac:dyDescent="0.55000000000000004">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55000000000000004">
      <c r="G14" s="9">
        <f>G13+1</f>
        <v>2025</v>
      </c>
      <c r="H14" s="29">
        <f t="shared" si="0"/>
        <v>0</v>
      </c>
      <c r="I14" s="28" t="e">
        <f t="shared" si="3"/>
        <v>#REF!</v>
      </c>
      <c r="J14" s="29">
        <f t="shared" si="1"/>
        <v>0</v>
      </c>
      <c r="K14" s="28" t="e">
        <f t="shared" si="4"/>
        <v>#REF!</v>
      </c>
    </row>
    <row r="15" spans="1:11" x14ac:dyDescent="0.55000000000000004">
      <c r="A15" s="12" t="s">
        <v>1</v>
      </c>
      <c r="G15" s="10">
        <f t="shared" si="2"/>
        <v>2026</v>
      </c>
      <c r="H15" s="29">
        <f t="shared" si="0"/>
        <v>0</v>
      </c>
      <c r="I15" s="30" t="e">
        <f t="shared" si="3"/>
        <v>#REF!</v>
      </c>
      <c r="J15" s="29">
        <f t="shared" si="1"/>
        <v>0</v>
      </c>
      <c r="K15" s="30" t="e">
        <f t="shared" si="4"/>
        <v>#REF!</v>
      </c>
    </row>
    <row r="16" spans="1:11" x14ac:dyDescent="0.55000000000000004">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55000000000000004">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55000000000000004">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55000000000000004">
      <c r="A19" s="13" t="s">
        <v>22</v>
      </c>
      <c r="B19" s="35" t="e">
        <f>IF($B$6=2,#REF!,0)</f>
        <v>#REF!</v>
      </c>
      <c r="G19" s="10">
        <f t="shared" si="2"/>
        <v>2030</v>
      </c>
      <c r="H19" s="29">
        <f t="shared" si="0"/>
        <v>0</v>
      </c>
      <c r="I19" s="30" t="e">
        <f t="shared" si="3"/>
        <v>#REF!</v>
      </c>
      <c r="J19" s="29">
        <f t="shared" si="1"/>
        <v>0</v>
      </c>
      <c r="K19" s="30" t="e">
        <f t="shared" si="4"/>
        <v>#REF!</v>
      </c>
    </row>
    <row r="20" spans="1:11" x14ac:dyDescent="0.55000000000000004">
      <c r="A20" s="13" t="s">
        <v>45</v>
      </c>
      <c r="B20" s="27" t="e">
        <f>#REF!</f>
        <v>#REF!</v>
      </c>
      <c r="G20" s="9">
        <f t="shared" si="2"/>
        <v>2031</v>
      </c>
      <c r="H20" s="29">
        <f t="shared" si="0"/>
        <v>0</v>
      </c>
      <c r="I20" s="28" t="e">
        <f t="shared" si="3"/>
        <v>#REF!</v>
      </c>
      <c r="J20" s="29">
        <f t="shared" si="1"/>
        <v>0</v>
      </c>
      <c r="K20" s="28" t="e">
        <f t="shared" si="4"/>
        <v>#REF!</v>
      </c>
    </row>
    <row r="21" spans="1:11" x14ac:dyDescent="0.55000000000000004">
      <c r="A21" s="13" t="s">
        <v>46</v>
      </c>
      <c r="B21" s="27" t="e">
        <f>#REF!</f>
        <v>#REF!</v>
      </c>
      <c r="G21" s="10">
        <f t="shared" si="2"/>
        <v>2032</v>
      </c>
      <c r="H21" s="29">
        <f t="shared" si="0"/>
        <v>0</v>
      </c>
      <c r="I21" s="30" t="e">
        <f t="shared" si="3"/>
        <v>#REF!</v>
      </c>
      <c r="J21" s="29">
        <f t="shared" si="1"/>
        <v>0</v>
      </c>
      <c r="K21" s="30" t="e">
        <f t="shared" si="4"/>
        <v>#REF!</v>
      </c>
    </row>
    <row r="22" spans="1:11" x14ac:dyDescent="0.55000000000000004">
      <c r="A22" s="13" t="s">
        <v>16</v>
      </c>
      <c r="B22" s="13">
        <v>260</v>
      </c>
      <c r="G22" s="9">
        <f t="shared" si="2"/>
        <v>2033</v>
      </c>
      <c r="H22" s="29">
        <f t="shared" si="0"/>
        <v>0</v>
      </c>
      <c r="I22" s="28" t="e">
        <f t="shared" si="3"/>
        <v>#REF!</v>
      </c>
      <c r="J22" s="29">
        <f t="shared" si="1"/>
        <v>0</v>
      </c>
      <c r="K22" s="28" t="e">
        <f t="shared" si="4"/>
        <v>#REF!</v>
      </c>
    </row>
    <row r="23" spans="1:11" x14ac:dyDescent="0.55000000000000004">
      <c r="G23" s="10">
        <f t="shared" si="2"/>
        <v>2034</v>
      </c>
      <c r="H23" s="29">
        <f t="shared" si="0"/>
        <v>0</v>
      </c>
      <c r="I23" s="30" t="e">
        <f t="shared" si="3"/>
        <v>#REF!</v>
      </c>
      <c r="J23" s="29">
        <f t="shared" si="1"/>
        <v>0</v>
      </c>
      <c r="K23" s="30" t="e">
        <f t="shared" si="4"/>
        <v>#REF!</v>
      </c>
    </row>
    <row r="24" spans="1:11" x14ac:dyDescent="0.55000000000000004">
      <c r="G24" s="9">
        <f t="shared" si="2"/>
        <v>2035</v>
      </c>
      <c r="H24" s="29">
        <f t="shared" si="0"/>
        <v>0</v>
      </c>
      <c r="I24" s="28" t="e">
        <f t="shared" si="3"/>
        <v>#REF!</v>
      </c>
      <c r="J24" s="29">
        <f t="shared" si="1"/>
        <v>0</v>
      </c>
      <c r="K24" s="28" t="e">
        <f t="shared" si="4"/>
        <v>#REF!</v>
      </c>
    </row>
    <row r="25" spans="1:11" x14ac:dyDescent="0.55000000000000004">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55000000000000004">
      <c r="G26" s="9">
        <f t="shared" si="2"/>
        <v>2037</v>
      </c>
      <c r="H26" s="29">
        <f t="shared" si="5"/>
        <v>0</v>
      </c>
      <c r="I26" s="28" t="e">
        <f t="shared" si="6"/>
        <v>#REF!</v>
      </c>
      <c r="J26" s="29">
        <f t="shared" si="7"/>
        <v>0</v>
      </c>
      <c r="K26" s="28" t="e">
        <f t="shared" si="8"/>
        <v>#REF!</v>
      </c>
    </row>
    <row r="27" spans="1:11" x14ac:dyDescent="0.55000000000000004">
      <c r="G27" s="10">
        <f t="shared" si="2"/>
        <v>2038</v>
      </c>
      <c r="H27" s="29">
        <f t="shared" si="5"/>
        <v>0</v>
      </c>
      <c r="I27" s="30" t="e">
        <f t="shared" si="6"/>
        <v>#REF!</v>
      </c>
      <c r="J27" s="29">
        <f t="shared" si="7"/>
        <v>0</v>
      </c>
      <c r="K27" s="30" t="e">
        <f t="shared" si="8"/>
        <v>#REF!</v>
      </c>
    </row>
    <row r="28" spans="1:11" x14ac:dyDescent="0.55000000000000004">
      <c r="G28" s="9">
        <f t="shared" si="2"/>
        <v>2039</v>
      </c>
      <c r="H28" s="29">
        <f t="shared" si="5"/>
        <v>0</v>
      </c>
      <c r="I28" s="28" t="e">
        <f t="shared" si="6"/>
        <v>#REF!</v>
      </c>
      <c r="J28" s="29">
        <f t="shared" si="7"/>
        <v>0</v>
      </c>
      <c r="K28" s="28" t="e">
        <f t="shared" si="8"/>
        <v>#REF!</v>
      </c>
    </row>
    <row r="29" spans="1:11" x14ac:dyDescent="0.55000000000000004">
      <c r="G29" s="10">
        <f t="shared" si="2"/>
        <v>2040</v>
      </c>
      <c r="H29" s="29">
        <f>IF($G29&lt;($G$4+$E$5),$E$17,0)</f>
        <v>0</v>
      </c>
      <c r="I29" s="30" t="e">
        <f t="shared" si="6"/>
        <v>#REF!</v>
      </c>
      <c r="J29" s="29">
        <f>IF($G29&lt;($G$4+$E$5),$E$18,0)</f>
        <v>0</v>
      </c>
      <c r="K29" s="30" t="e">
        <f t="shared" si="8"/>
        <v>#REF!</v>
      </c>
    </row>
    <row r="31" spans="1:11" x14ac:dyDescent="0.55000000000000004">
      <c r="A31" s="22"/>
    </row>
    <row r="53" spans="1:1" x14ac:dyDescent="0.55000000000000004">
      <c r="A53" t="s">
        <v>11</v>
      </c>
    </row>
    <row r="54" spans="1:1" x14ac:dyDescent="0.55000000000000004">
      <c r="A54" s="1" t="s">
        <v>13</v>
      </c>
    </row>
    <row r="55" spans="1:1" x14ac:dyDescent="0.55000000000000004">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B7" sqref="B7"/>
    </sheetView>
  </sheetViews>
  <sheetFormatPr defaultRowHeight="14.4" x14ac:dyDescent="0.55000000000000004"/>
  <cols>
    <col min="1" max="1" width="48.15625" customWidth="1"/>
    <col min="2" max="2" width="21.68359375" bestFit="1" customWidth="1"/>
    <col min="3" max="3" width="6" customWidth="1"/>
    <col min="4" max="4" width="5.578125" customWidth="1"/>
    <col min="5" max="5" width="27.68359375" customWidth="1"/>
    <col min="6" max="6" width="22.26171875" bestFit="1" customWidth="1"/>
    <col min="7" max="7" width="20.68359375" bestFit="1" customWidth="1"/>
    <col min="10" max="10" width="21.26171875" customWidth="1"/>
    <col min="12" max="12" width="22.578125" customWidth="1"/>
    <col min="14" max="14" width="22.41796875" customWidth="1"/>
  </cols>
  <sheetData>
    <row r="2" spans="1:16" x14ac:dyDescent="0.55000000000000004">
      <c r="J2" s="43" t="s">
        <v>57</v>
      </c>
      <c r="L2" s="43" t="s">
        <v>58</v>
      </c>
      <c r="N2" s="43" t="s">
        <v>66</v>
      </c>
    </row>
    <row r="3" spans="1:16" ht="18.3" x14ac:dyDescent="0.7">
      <c r="A3" s="39" t="s">
        <v>50</v>
      </c>
      <c r="B3" s="40"/>
      <c r="C3" s="40"/>
      <c r="D3" s="40"/>
      <c r="E3" s="40"/>
      <c r="J3" t="s">
        <v>62</v>
      </c>
      <c r="L3" t="s">
        <v>63</v>
      </c>
      <c r="N3" t="s">
        <v>64</v>
      </c>
      <c r="P3" t="s">
        <v>68</v>
      </c>
    </row>
    <row r="4" spans="1:16" x14ac:dyDescent="0.55000000000000004">
      <c r="J4" t="s">
        <v>59</v>
      </c>
      <c r="L4" t="s">
        <v>64</v>
      </c>
      <c r="N4" t="s">
        <v>65</v>
      </c>
      <c r="P4" t="s">
        <v>67</v>
      </c>
    </row>
    <row r="5" spans="1:16" x14ac:dyDescent="0.55000000000000004">
      <c r="A5" s="92" t="s">
        <v>0</v>
      </c>
      <c r="B5" s="93"/>
      <c r="E5" s="4" t="s">
        <v>49</v>
      </c>
      <c r="F5" s="44" t="s">
        <v>53</v>
      </c>
      <c r="G5" s="44" t="s">
        <v>52</v>
      </c>
      <c r="J5" t="s">
        <v>60</v>
      </c>
      <c r="L5" t="s">
        <v>65</v>
      </c>
    </row>
    <row r="6" spans="1:16" x14ac:dyDescent="0.55000000000000004">
      <c r="A6" s="2" t="s">
        <v>5</v>
      </c>
      <c r="B6" s="3" t="s">
        <v>142</v>
      </c>
      <c r="E6" s="2" t="s">
        <v>54</v>
      </c>
      <c r="F6" s="80">
        <v>6902</v>
      </c>
      <c r="G6" s="80">
        <v>6902</v>
      </c>
      <c r="J6" t="s">
        <v>61</v>
      </c>
    </row>
    <row r="7" spans="1:16" x14ac:dyDescent="0.55000000000000004">
      <c r="A7" s="2" t="s">
        <v>47</v>
      </c>
      <c r="B7" s="3">
        <v>98</v>
      </c>
      <c r="E7" s="2" t="s">
        <v>55</v>
      </c>
      <c r="F7" s="80">
        <v>2</v>
      </c>
      <c r="G7" s="80">
        <v>4</v>
      </c>
    </row>
    <row r="8" spans="1:16" x14ac:dyDescent="0.55000000000000004">
      <c r="A8" s="2" t="s">
        <v>48</v>
      </c>
      <c r="B8" s="3"/>
      <c r="E8" s="7" t="s">
        <v>56</v>
      </c>
      <c r="F8" s="81">
        <f>IF(AND(F6&gt;0,F7&gt;0), F6/F7, "N/A")</f>
        <v>3451</v>
      </c>
      <c r="G8" s="81">
        <f>IF(AND(G6&gt;0,G7&gt;0), G6/G7, "N/A")</f>
        <v>1725.5</v>
      </c>
    </row>
    <row r="9" spans="1:16" x14ac:dyDescent="0.55000000000000004">
      <c r="A9" s="2" t="s">
        <v>51</v>
      </c>
      <c r="B9" s="37">
        <v>2023</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1.3093110800000001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1.2116632104</v>
      </c>
    </row>
    <row r="10" spans="1:16" x14ac:dyDescent="0.55000000000000004">
      <c r="A10" s="2" t="s">
        <v>93</v>
      </c>
      <c r="B10" s="54" t="s">
        <v>68</v>
      </c>
      <c r="E10" s="7" t="s">
        <v>70</v>
      </c>
      <c r="F10" s="83">
        <f>IF(OR(F9=FALSE,G9=FALSE),"N/A",(F9-G9))</f>
        <v>9.7647869600000048E-2</v>
      </c>
      <c r="G10" s="84"/>
    </row>
    <row r="11" spans="1:16" x14ac:dyDescent="0.55000000000000004">
      <c r="A11" s="2" t="s">
        <v>95</v>
      </c>
      <c r="B11" s="80" t="s">
        <v>62</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55000000000000004">
      <c r="A12" s="2" t="s">
        <v>58</v>
      </c>
      <c r="B12" s="80" t="s">
        <v>65</v>
      </c>
      <c r="E12" s="24"/>
      <c r="F12" s="24"/>
      <c r="G12" s="24"/>
      <c r="H12" s="96"/>
      <c r="I12" s="97"/>
      <c r="J12" s="97"/>
      <c r="K12" s="97"/>
      <c r="L12" s="97"/>
    </row>
    <row r="13" spans="1:16" x14ac:dyDescent="0.55000000000000004">
      <c r="A13" s="2" t="s">
        <v>87</v>
      </c>
      <c r="B13" s="80" t="s">
        <v>68</v>
      </c>
      <c r="E13" s="24"/>
      <c r="F13" s="24"/>
      <c r="G13" s="24"/>
    </row>
    <row r="14" spans="1:16" x14ac:dyDescent="0.55000000000000004">
      <c r="A14" s="2" t="s">
        <v>69</v>
      </c>
      <c r="B14" s="80" t="s">
        <v>65</v>
      </c>
      <c r="E14" s="47"/>
      <c r="F14" s="47"/>
      <c r="G14" s="47"/>
    </row>
    <row r="15" spans="1:16" x14ac:dyDescent="0.55000000000000004">
      <c r="A15" s="2" t="s">
        <v>92</v>
      </c>
      <c r="B15" s="80" t="s">
        <v>67</v>
      </c>
    </row>
    <row r="16" spans="1:16" x14ac:dyDescent="0.55000000000000004">
      <c r="A16" s="2" t="s">
        <v>94</v>
      </c>
      <c r="B16" s="80" t="s">
        <v>67</v>
      </c>
    </row>
    <row r="17" spans="1:6" x14ac:dyDescent="0.55000000000000004">
      <c r="A17" s="2" t="s">
        <v>86</v>
      </c>
      <c r="B17" s="80" t="s">
        <v>67</v>
      </c>
      <c r="F17" s="45"/>
    </row>
    <row r="18" spans="1:6" x14ac:dyDescent="0.55000000000000004">
      <c r="A18" s="2" t="s">
        <v>101</v>
      </c>
      <c r="B18" s="80"/>
    </row>
    <row r="19" spans="1:6" x14ac:dyDescent="0.55000000000000004">
      <c r="A19" s="2" t="s">
        <v>96</v>
      </c>
      <c r="B19" s="3"/>
      <c r="C19" s="47"/>
      <c r="D19" s="47"/>
    </row>
    <row r="20" spans="1:6" x14ac:dyDescent="0.55000000000000004">
      <c r="E20" s="47"/>
    </row>
    <row r="28" spans="1:6" x14ac:dyDescent="0.55000000000000004">
      <c r="A28" s="22"/>
    </row>
    <row r="51" spans="1:1" x14ac:dyDescent="0.55000000000000004">
      <c r="A51" s="1"/>
    </row>
    <row r="52" spans="1:1" x14ac:dyDescent="0.55000000000000004">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scale="8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D45" sqref="D45"/>
    </sheetView>
  </sheetViews>
  <sheetFormatPr defaultRowHeight="14.4" x14ac:dyDescent="0.55000000000000004"/>
  <cols>
    <col min="1" max="1" width="45.15625" bestFit="1" customWidth="1"/>
    <col min="2" max="2" width="33.41796875" customWidth="1"/>
    <col min="3" max="3" width="5.26171875" customWidth="1"/>
    <col min="4" max="5" width="25.578125" customWidth="1"/>
    <col min="6" max="6" width="17.15625" customWidth="1"/>
    <col min="7" max="7" width="4.578125" customWidth="1"/>
    <col min="8" max="8" width="9.26171875" bestFit="1" customWidth="1"/>
    <col min="9" max="9" width="16.83984375" style="56" bestFit="1" customWidth="1"/>
    <col min="10" max="10" width="19.578125" customWidth="1"/>
    <col min="11" max="11" width="17.83984375" customWidth="1"/>
  </cols>
  <sheetData>
    <row r="1" spans="1:11" x14ac:dyDescent="0.55000000000000004">
      <c r="F1" s="42"/>
      <c r="G1" s="42"/>
      <c r="H1" s="42"/>
      <c r="J1" s="43"/>
      <c r="K1" s="43"/>
    </row>
    <row r="3" spans="1:11" ht="28.8" x14ac:dyDescent="0.55000000000000004">
      <c r="A3" s="51" t="s">
        <v>88</v>
      </c>
      <c r="B3" s="53"/>
      <c r="D3" s="12" t="s">
        <v>15</v>
      </c>
      <c r="E3" s="21" t="s">
        <v>9</v>
      </c>
      <c r="F3" s="21" t="s">
        <v>10</v>
      </c>
      <c r="H3" s="11" t="s">
        <v>14</v>
      </c>
      <c r="I3" s="57" t="s">
        <v>100</v>
      </c>
      <c r="J3" s="74" t="s">
        <v>77</v>
      </c>
      <c r="K3" s="74" t="s">
        <v>78</v>
      </c>
    </row>
    <row r="4" spans="1:11" x14ac:dyDescent="0.55000000000000004">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1.3093110800000001</v>
      </c>
      <c r="F4" s="78">
        <f>+K4</f>
        <v>1.2116632104</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1.3093110800000001</v>
      </c>
      <c r="K4" s="76">
        <f>'Inputs &amp; Outputs'!G9</f>
        <v>1.2116632104</v>
      </c>
    </row>
    <row r="5" spans="1:11" x14ac:dyDescent="0.55000000000000004">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55000000000000004">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6.0530540000000022E-2</v>
      </c>
      <c r="H6" s="71"/>
      <c r="I6" s="72"/>
      <c r="J6" s="73"/>
      <c r="K6" s="73"/>
    </row>
    <row r="7" spans="1:11" x14ac:dyDescent="0.55000000000000004">
      <c r="A7" s="43" t="s">
        <v>89</v>
      </c>
      <c r="B7" s="50" t="str">
        <f>IF(AND('Inputs &amp; Outputs'!B11="Access management", 'Inputs &amp; Outputs'!B13="Yes", 'Inputs &amp; Outputs'!B14="Urban principal arterial"),B21*(J4-1),"FALSE")</f>
        <v>FALSE</v>
      </c>
      <c r="H7" s="71"/>
      <c r="I7" s="72"/>
      <c r="J7" s="73"/>
      <c r="K7" s="73"/>
    </row>
    <row r="8" spans="1:11" x14ac:dyDescent="0.55000000000000004">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55000000000000004">
      <c r="A9" s="43" t="s">
        <v>60</v>
      </c>
      <c r="B9" s="50" t="str">
        <f>IF('Inputs &amp; Outputs'!B11="Grade separation",B23*(J4-1),"FALSE")</f>
        <v>FALSE</v>
      </c>
      <c r="H9" s="71"/>
      <c r="I9" s="72"/>
      <c r="J9" s="73"/>
      <c r="K9" s="73"/>
    </row>
    <row r="10" spans="1:11" x14ac:dyDescent="0.55000000000000004">
      <c r="A10" s="43" t="s">
        <v>74</v>
      </c>
      <c r="B10" s="50" t="str">
        <f>IF('Inputs &amp; Outputs'!B11="ITS Infrastructure",B24*(J4-1),"FALSE")</f>
        <v>FALSE</v>
      </c>
      <c r="E10" s="52"/>
      <c r="H10" s="71"/>
      <c r="I10" s="72"/>
      <c r="J10" s="73"/>
      <c r="K10" s="73"/>
    </row>
    <row r="11" spans="1:11" x14ac:dyDescent="0.55000000000000004">
      <c r="E11" s="52"/>
      <c r="H11" s="71"/>
      <c r="I11" s="72"/>
      <c r="J11" s="73"/>
      <c r="K11" s="73"/>
    </row>
    <row r="12" spans="1:11" x14ac:dyDescent="0.55000000000000004">
      <c r="E12" s="52"/>
      <c r="H12" s="71"/>
      <c r="I12" s="72"/>
      <c r="J12" s="73"/>
      <c r="K12" s="73"/>
    </row>
    <row r="13" spans="1:11" x14ac:dyDescent="0.55000000000000004">
      <c r="E13" s="52"/>
      <c r="H13" s="71"/>
      <c r="I13" s="72"/>
      <c r="J13" s="73"/>
      <c r="K13" s="73"/>
    </row>
    <row r="14" spans="1:11" x14ac:dyDescent="0.55000000000000004">
      <c r="E14" s="52"/>
      <c r="H14" s="71"/>
      <c r="I14" s="72"/>
      <c r="J14" s="73"/>
      <c r="K14" s="73"/>
    </row>
    <row r="15" spans="1:11" x14ac:dyDescent="0.55000000000000004">
      <c r="A15" s="51" t="s">
        <v>79</v>
      </c>
      <c r="B15" s="43"/>
      <c r="E15" s="52"/>
      <c r="H15" s="71"/>
      <c r="I15" s="72"/>
      <c r="J15" s="73"/>
      <c r="K15" s="73"/>
    </row>
    <row r="16" spans="1:11" x14ac:dyDescent="0.55000000000000004">
      <c r="A16" s="43" t="s">
        <v>80</v>
      </c>
      <c r="B16" s="49" t="s">
        <v>82</v>
      </c>
      <c r="E16" s="52"/>
      <c r="H16" s="71"/>
      <c r="I16" s="72"/>
      <c r="J16" s="73"/>
      <c r="K16" s="73"/>
    </row>
    <row r="17" spans="1:11" x14ac:dyDescent="0.55000000000000004">
      <c r="A17" s="43" t="s">
        <v>85</v>
      </c>
      <c r="B17" s="49" t="s">
        <v>83</v>
      </c>
      <c r="H17" s="71"/>
      <c r="I17" s="72"/>
      <c r="J17" s="73"/>
      <c r="K17" s="73"/>
    </row>
    <row r="18" spans="1:11" x14ac:dyDescent="0.55000000000000004">
      <c r="A18" s="43" t="s">
        <v>81</v>
      </c>
      <c r="B18" s="49" t="s">
        <v>84</v>
      </c>
      <c r="E18" s="52"/>
      <c r="H18" s="71"/>
      <c r="I18" s="72"/>
      <c r="J18" s="73"/>
      <c r="K18" s="73"/>
    </row>
    <row r="19" spans="1:11" x14ac:dyDescent="0.55000000000000004">
      <c r="E19" s="52"/>
      <c r="H19" s="71"/>
      <c r="I19" s="72"/>
      <c r="J19" s="73"/>
      <c r="K19" s="73"/>
    </row>
    <row r="20" spans="1:11" x14ac:dyDescent="0.55000000000000004">
      <c r="A20" s="51" t="s">
        <v>98</v>
      </c>
      <c r="B20" s="43"/>
      <c r="E20" s="52"/>
      <c r="H20" s="71"/>
      <c r="I20" s="72"/>
      <c r="J20" s="73"/>
      <c r="K20" s="73"/>
    </row>
    <row r="21" spans="1:11" x14ac:dyDescent="0.55000000000000004">
      <c r="A21" s="43" t="s">
        <v>89</v>
      </c>
      <c r="B21" s="48">
        <v>0.15</v>
      </c>
      <c r="E21" s="52"/>
      <c r="H21" s="71"/>
      <c r="I21" s="72"/>
      <c r="J21" s="73"/>
      <c r="K21" s="73"/>
    </row>
    <row r="22" spans="1:11" x14ac:dyDescent="0.55000000000000004">
      <c r="A22" s="43" t="s">
        <v>90</v>
      </c>
      <c r="B22" s="48">
        <v>0.12</v>
      </c>
      <c r="H22" s="71"/>
      <c r="I22" s="72"/>
      <c r="J22" s="73"/>
      <c r="K22" s="73"/>
    </row>
    <row r="23" spans="1:11" x14ac:dyDescent="0.55000000000000004">
      <c r="A23" s="43" t="s">
        <v>60</v>
      </c>
      <c r="B23" s="48">
        <v>0.25</v>
      </c>
      <c r="H23" s="71"/>
      <c r="I23" s="72"/>
      <c r="J23" s="73"/>
      <c r="K23" s="73"/>
    </row>
    <row r="24" spans="1:11" x14ac:dyDescent="0.55000000000000004">
      <c r="A24" s="43" t="s">
        <v>74</v>
      </c>
      <c r="B24" s="48">
        <v>0.12</v>
      </c>
      <c r="H24" s="71"/>
      <c r="I24" s="72"/>
      <c r="J24" s="73"/>
      <c r="K24" s="73"/>
    </row>
    <row r="25" spans="1:11" x14ac:dyDescent="0.55000000000000004">
      <c r="H25" s="71"/>
      <c r="I25" s="72"/>
      <c r="J25" s="73"/>
      <c r="K25" s="73"/>
    </row>
    <row r="26" spans="1:11" x14ac:dyDescent="0.55000000000000004">
      <c r="H26" s="71"/>
      <c r="I26" s="72"/>
      <c r="J26" s="73"/>
      <c r="K26" s="73"/>
    </row>
    <row r="29" spans="1:11" x14ac:dyDescent="0.55000000000000004">
      <c r="A29" s="55" t="s">
        <v>99</v>
      </c>
    </row>
    <row r="30" spans="1:11" x14ac:dyDescent="0.55000000000000004">
      <c r="A30" s="41" t="s">
        <v>97</v>
      </c>
    </row>
    <row r="31" spans="1:11" x14ac:dyDescent="0.55000000000000004">
      <c r="A31" s="1"/>
    </row>
    <row r="32" spans="1:11" x14ac:dyDescent="0.55000000000000004">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Karen McKinnon</cp:lastModifiedBy>
  <cp:lastPrinted>2018-10-30T21:17:26Z</cp:lastPrinted>
  <dcterms:created xsi:type="dcterms:W3CDTF">2012-07-25T15:48:32Z</dcterms:created>
  <dcterms:modified xsi:type="dcterms:W3CDTF">2018-10-30T21:53:16Z</dcterms:modified>
</cp:coreProperties>
</file>