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64\"/>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<sst xmlns="http://schemas.openxmlformats.org/spreadsheetml/2006/main" count="262" uniqueCount="130">
  <si>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</si>
  <si>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</si>
  <si>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</si>
  <si>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</si>
  <si>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</si>
  <si>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</si>
  <si>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</si>
  <si>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</si>
  <si>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</si>
  <si>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</si>
  <si>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</si>
  <si>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</si>
  <si>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</si>
  <si>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</si>
  <si>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</si>
  <si>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</si>
  <si>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</si>
  <si>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</si>
  <si>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</si>
  <si>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</si>
  <si>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</si>
  <si>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</si>
  <si>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</si>
  <si>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</si>
  <si>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</si>
  <si>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</si>
  <si>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</si>
  <si>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</si>
  <si>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</si>
  <si>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</si>
  <si>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</si>
  <si>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</si>
  <si>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</si>
  <si>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</si>
  <si>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</si>
  <si>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</si>
  <si>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</si>
  <si>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</si>
  <si>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</si>
  <si>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</si>
  <si>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</si>
  <si>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</si>
  <si>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</si>
  <si>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</si>
  <si>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</si>
  <si>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</si>
  <si>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</si>
  <si>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</si>
  <si>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</si>
  <si>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</si>
  <si>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</si>
  <si>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</si>
  <si>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</si>
  <si>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</si>
  <si>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</si>
  <si>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</si>
  <si>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</si>
  <si>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</si>
  <si>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</si>
  <si>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</si>
  <si>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</si>
  <si>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</si>
  <si>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</si>
  <si>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</si>
  <si>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</si>
  <si>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</si>
  <si>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</si>
  <si>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</si>
  <si>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</si>
  <si>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</si>
  <si>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</si>
  <si>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</si>
  <si>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</si>
  <si>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</si>
  <si>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</si>
  <si>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</si>
  <si>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</si>
  <si>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</si>
  <si>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</si>
  <si>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</si>
  <si>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</si>
  <si>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</si>
  <si>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</si>
  <si>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</si>
  <si>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</si>
  <si>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</si>
  <si>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</si>
  <si>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</si>
  <si>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</si>
  <si>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</si>
  <si>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</si>
  <si>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</si>
  <si>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</si>
  <si>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</si>
  <si>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</si>
  <si>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</si>
  <si>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</si>
  <si>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</si>
  <si>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</si>
  <si>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</si>
  <si>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</si>
  <si>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</si>
  <si>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</si>
  <si>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</si>
  <si>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</si>
  <si>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</si>
  <si>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</si>
  <si>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</si>
  <si>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</si>
  <si>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</si>
  <si>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</si>
  <si>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</si>
  <si>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</si>
  <si>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</si>
  <si>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</si>
  <si>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</si>
  <si>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</si>
  <si>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</si>
  <si>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</si>
  <si>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</si>
  <si>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</si>
  <si>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</si>
  <si>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</si>
  <si>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</si>
  <si>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</si>
  <si>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</si>
  <si>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</si>
  <si>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</si>
  <si>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</si>
  <si>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CR 64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</si>
</sst>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7" t="s">
        <v>3</v>
      </c>
      <c r="D3" s="7" t="s">
        <v>21</v>
      </c>
      <c r="E3" s="8" t="s">
        <v>12</v>
      </c>
      <c r="G3" s="14" t="s">
        <v>16</v>
      </c>
      <c r="H3" s="14"/>
      <c r="I3" s="14" t="s">
        <v>22</v>
      </c>
      <c r="J3" s="14" t="s">
        <v>44</v>
      </c>
    </row>
    <row r="4" spans="1:10" x14ac:dyDescent="0.55000000000000004">
      <c r="A4" s="5" t="s">
        <v>8</v>
      </c>
      <c r="B4" s="6"/>
      <c r="D4" s="5" t="s">
        <v>41</v>
      </c>
      <c r="E4" s="45">
        <v>2015</v>
      </c>
      <c r="G4" s="12">
        <f>E4</f>
        <v>2015</v>
      </c>
      <c r="H4" s="12">
        <f>IF(G4&lt;2041,1,0)</f>
        <v>1</v>
      </c>
      <c r="I4" s="21">
        <f>IF($G4&lt;($G$4+$E$5),$E$17,0)*H4</f>
        <v>0</v>
      </c>
      <c r="J4" s="34" t="e">
        <f>I4*$B$18*$B$19/10^3</f>
        <v>#REF!</v>
      </c>
    </row>
    <row r="5" spans="1:10" x14ac:dyDescent="0.55000000000000004">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55000000000000004">
      <c r="A6" s="5" t="s">
        <v>10</v>
      </c>
      <c r="B6" s="6">
        <v>1</v>
      </c>
      <c r="D6" s="121" t="s">
        <v>29</v>
      </c>
      <c r="E6" s="122"/>
      <c r="G6" s="12">
        <f t="shared" si="0"/>
        <v>2017</v>
      </c>
      <c r="H6" s="12">
        <f t="shared" si="1"/>
        <v>1</v>
      </c>
      <c r="I6" s="21">
        <f t="shared" si="2"/>
        <v>0</v>
      </c>
      <c r="J6" s="34" t="e">
        <f t="shared" si="3"/>
        <v>#REF!</v>
      </c>
    </row>
    <row r="7" spans="1:10" x14ac:dyDescent="0.55000000000000004">
      <c r="A7" s="5" t="s">
        <v>42</v>
      </c>
      <c r="B7" s="23"/>
      <c r="D7" s="5" t="s">
        <v>39</v>
      </c>
      <c r="E7" s="9"/>
      <c r="G7" s="13">
        <f t="shared" si="0"/>
        <v>2018</v>
      </c>
      <c r="H7" s="13">
        <f t="shared" si="1"/>
        <v>1</v>
      </c>
      <c r="I7" s="21">
        <f t="shared" si="2"/>
        <v>0</v>
      </c>
      <c r="J7" s="41" t="e">
        <f t="shared" si="3"/>
        <v>#REF!</v>
      </c>
    </row>
    <row r="8" spans="1:10" x14ac:dyDescent="0.55000000000000004">
      <c r="A8" s="22" t="s">
        <v>43</v>
      </c>
      <c r="B8" s="23"/>
      <c r="D8" s="5" t="s">
        <v>37</v>
      </c>
      <c r="E8" s="44">
        <v>1.1499999999999999</v>
      </c>
      <c r="G8" s="12">
        <f t="shared" si="0"/>
        <v>2019</v>
      </c>
      <c r="H8" s="12">
        <f t="shared" si="1"/>
        <v>1</v>
      </c>
      <c r="I8" s="21">
        <f t="shared" si="2"/>
        <v>0</v>
      </c>
      <c r="J8" s="34" t="e">
        <f t="shared" si="3"/>
        <v>#REF!</v>
      </c>
    </row>
    <row r="9" spans="1:10" x14ac:dyDescent="0.55000000000000004">
      <c r="G9" s="13">
        <f t="shared" si="0"/>
        <v>2020</v>
      </c>
      <c r="H9" s="13">
        <f t="shared" si="1"/>
        <v>1</v>
      </c>
      <c r="I9" s="21">
        <f t="shared" si="2"/>
        <v>0</v>
      </c>
      <c r="J9" s="41" t="e">
        <f t="shared" si="3"/>
        <v>#REF!</v>
      </c>
    </row>
    <row r="10" spans="1:10" x14ac:dyDescent="0.55000000000000004">
      <c r="A10" s="11" t="s">
        <v>20</v>
      </c>
      <c r="G10" s="12">
        <f t="shared" si="0"/>
        <v>2021</v>
      </c>
      <c r="H10" s="12">
        <f t="shared" si="1"/>
        <v>1</v>
      </c>
      <c r="I10" s="21">
        <f t="shared" si="2"/>
        <v>0</v>
      </c>
      <c r="J10" s="34" t="e">
        <f t="shared" si="3"/>
        <v>#REF!</v>
      </c>
    </row>
    <row r="11" spans="1:10" x14ac:dyDescent="0.55000000000000004">
      <c r="A11" s="10" t="s">
        <v>40</v>
      </c>
      <c r="B11" s="42" t="e">
        <f>NPV($B$17,J4:J29)/(1+$B$17)^(E4-B16+1)</f>
        <v>#REF!</v>
      </c>
      <c r="G11" s="13">
        <f t="shared" si="0"/>
        <v>2022</v>
      </c>
      <c r="H11" s="13">
        <f t="shared" si="1"/>
        <v>1</v>
      </c>
      <c r="I11" s="21">
        <f t="shared" si="2"/>
        <v>0</v>
      </c>
      <c r="J11" s="41" t="e">
        <f t="shared" si="3"/>
        <v>#REF!</v>
      </c>
    </row>
    <row r="12" spans="1:10" x14ac:dyDescent="0.55000000000000004">
      <c r="A12" s="10" t="s">
        <v>19</v>
      </c>
      <c r="B12" s="40" t="e">
        <f>B11/B7</f>
        <v>#REF!</v>
      </c>
      <c r="G12" s="12">
        <f t="shared" si="0"/>
        <v>2023</v>
      </c>
      <c r="H12" s="12">
        <f t="shared" si="1"/>
        <v>1</v>
      </c>
      <c r="I12" s="21">
        <f t="shared" si="2"/>
        <v>0</v>
      </c>
      <c r="J12" s="34" t="e">
        <f t="shared" si="3"/>
        <v>#REF!</v>
      </c>
    </row>
    <row r="13" spans="1:10" x14ac:dyDescent="0.55000000000000004">
      <c r="G13" s="13">
        <f t="shared" si="0"/>
        <v>2024</v>
      </c>
      <c r="H13" s="13">
        <f t="shared" si="1"/>
        <v>1</v>
      </c>
      <c r="I13" s="21">
        <f t="shared" si="2"/>
        <v>0</v>
      </c>
      <c r="J13" s="41" t="e">
        <f t="shared" si="3"/>
        <v>#REF!</v>
      </c>
    </row>
    <row r="14" spans="1:10" x14ac:dyDescent="0.55000000000000004">
      <c r="G14" s="12">
        <f>G13+1</f>
        <v>2025</v>
      </c>
      <c r="H14" s="12">
        <f t="shared" si="1"/>
        <v>1</v>
      </c>
      <c r="I14" s="21">
        <f t="shared" si="2"/>
        <v>0</v>
      </c>
      <c r="J14" s="34" t="e">
        <f t="shared" si="3"/>
        <v>#REF!</v>
      </c>
    </row>
    <row r="15" spans="1:10" x14ac:dyDescent="0.55000000000000004">
      <c r="A15" s="15" t="s">
        <v>4</v>
      </c>
      <c r="G15" s="13">
        <f t="shared" si="0"/>
        <v>2026</v>
      </c>
      <c r="H15" s="13">
        <f t="shared" si="1"/>
        <v>1</v>
      </c>
      <c r="I15" s="21">
        <f t="shared" si="2"/>
        <v>0</v>
      </c>
      <c r="J15" s="41" t="e">
        <f t="shared" si="3"/>
        <v>#REF!</v>
      </c>
    </row>
    <row r="16" spans="1:10" x14ac:dyDescent="0.55000000000000004">
      <c r="A16" s="16" t="s">
        <v>5</v>
      </c>
      <c r="B16" s="26" t="e">
        <f>'Assumed Values'!#REF!</f>
        <v>#REF!</v>
      </c>
      <c r="D16" s="15" t="s">
        <v>17</v>
      </c>
      <c r="E16" s="24" t="s">
        <v>12</v>
      </c>
      <c r="G16" s="12">
        <f t="shared" si="0"/>
        <v>2027</v>
      </c>
      <c r="H16" s="12">
        <f t="shared" si="1"/>
        <v>1</v>
      </c>
      <c r="I16" s="21">
        <f t="shared" si="2"/>
        <v>0</v>
      </c>
      <c r="J16" s="34" t="e">
        <f t="shared" si="3"/>
        <v>#REF!</v>
      </c>
    </row>
    <row r="17" spans="1:10" x14ac:dyDescent="0.55000000000000004">
      <c r="A17" s="16" t="s">
        <v>6</v>
      </c>
      <c r="B17" s="17" t="e">
        <f>'Assumed Values'!#REF!</f>
        <v>#REF!</v>
      </c>
      <c r="D17" s="19" t="s">
        <v>38</v>
      </c>
      <c r="E17" s="20">
        <f>E7/E8</f>
        <v>0</v>
      </c>
      <c r="G17" s="13">
        <f t="shared" si="0"/>
        <v>2028</v>
      </c>
      <c r="H17" s="13">
        <f t="shared" si="1"/>
        <v>1</v>
      </c>
      <c r="I17" s="21">
        <f t="shared" si="2"/>
        <v>0</v>
      </c>
      <c r="J17" s="41" t="e">
        <f t="shared" si="3"/>
        <v>#REF!</v>
      </c>
    </row>
    <row r="18" spans="1:10" x14ac:dyDescent="0.55000000000000004">
      <c r="A18" s="16" t="s">
        <v>7</v>
      </c>
      <c r="B18" s="16">
        <f>IF(B6=2,2.1, 1.1)</f>
        <v>1.1000000000000001</v>
      </c>
      <c r="G18" s="12">
        <f t="shared" si="0"/>
        <v>2029</v>
      </c>
      <c r="H18" s="12">
        <f t="shared" si="1"/>
        <v>1</v>
      </c>
      <c r="I18" s="21">
        <f t="shared" si="2"/>
        <v>0</v>
      </c>
      <c r="J18" s="34" t="e">
        <f t="shared" si="3"/>
        <v>#REF!</v>
      </c>
    </row>
    <row r="19" spans="1:10" x14ac:dyDescent="0.55000000000000004">
      <c r="A19" s="16" t="s">
        <v>11</v>
      </c>
      <c r="B19" s="18" t="e">
        <f>'Assumed Values'!#REF!</f>
        <v>#REF!</v>
      </c>
      <c r="G19" s="13">
        <f t="shared" si="0"/>
        <v>2030</v>
      </c>
      <c r="H19" s="13">
        <f t="shared" si="1"/>
        <v>1</v>
      </c>
      <c r="I19" s="21">
        <f t="shared" si="2"/>
        <v>0</v>
      </c>
      <c r="J19" s="41" t="e">
        <f t="shared" si="3"/>
        <v>#REF!</v>
      </c>
    </row>
    <row r="20" spans="1:10" x14ac:dyDescent="0.55000000000000004">
      <c r="A20" s="16" t="s">
        <v>18</v>
      </c>
      <c r="B20" s="16">
        <v>260</v>
      </c>
      <c r="G20" s="12">
        <f t="shared" si="0"/>
        <v>2031</v>
      </c>
      <c r="H20" s="12">
        <f t="shared" si="1"/>
        <v>1</v>
      </c>
      <c r="I20" s="21">
        <f t="shared" si="2"/>
        <v>0</v>
      </c>
      <c r="J20" s="34" t="e">
        <f t="shared" si="3"/>
        <v>#REF!</v>
      </c>
    </row>
    <row r="21" spans="1:10" x14ac:dyDescent="0.55000000000000004">
      <c r="G21" s="13">
        <f t="shared" si="0"/>
        <v>2032</v>
      </c>
      <c r="H21" s="13">
        <f t="shared" si="1"/>
        <v>1</v>
      </c>
      <c r="I21" s="21">
        <f t="shared" si="2"/>
        <v>0</v>
      </c>
      <c r="J21" s="41" t="e">
        <f t="shared" si="3"/>
        <v>#REF!</v>
      </c>
    </row>
    <row r="22" spans="1:10" x14ac:dyDescent="0.55000000000000004">
      <c r="G22" s="12">
        <f t="shared" si="0"/>
        <v>2033</v>
      </c>
      <c r="H22" s="12">
        <f t="shared" si="1"/>
        <v>1</v>
      </c>
      <c r="I22" s="21">
        <f t="shared" si="2"/>
        <v>0</v>
      </c>
      <c r="J22" s="34" t="e">
        <f t="shared" si="3"/>
        <v>#REF!</v>
      </c>
    </row>
    <row r="23" spans="1:10" x14ac:dyDescent="0.55000000000000004">
      <c r="G23" s="13">
        <f t="shared" si="0"/>
        <v>2034</v>
      </c>
      <c r="H23" s="13">
        <f t="shared" si="1"/>
        <v>1</v>
      </c>
      <c r="I23" s="21">
        <f t="shared" si="2"/>
        <v>0</v>
      </c>
      <c r="J23" s="41" t="e">
        <f t="shared" si="3"/>
        <v>#REF!</v>
      </c>
    </row>
    <row r="24" spans="1:10" x14ac:dyDescent="0.55000000000000004">
      <c r="G24" s="12">
        <f t="shared" si="0"/>
        <v>2035</v>
      </c>
      <c r="H24" s="12">
        <f t="shared" si="1"/>
        <v>1</v>
      </c>
      <c r="I24" s="21">
        <f t="shared" si="2"/>
        <v>0</v>
      </c>
      <c r="J24" s="34" t="e">
        <f t="shared" si="3"/>
        <v>#REF!</v>
      </c>
    </row>
    <row r="25" spans="1:10" x14ac:dyDescent="0.55000000000000004">
      <c r="G25" s="13">
        <f t="shared" si="0"/>
        <v>2036</v>
      </c>
      <c r="H25" s="13">
        <f t="shared" si="1"/>
        <v>1</v>
      </c>
      <c r="I25" s="21">
        <f t="shared" si="2"/>
        <v>0</v>
      </c>
      <c r="J25" s="41" t="e">
        <f t="shared" ref="J25:J29" si="4">I25*$B$18*$B$19/10^3</f>
        <v>#REF!</v>
      </c>
    </row>
    <row r="26" spans="1:10" x14ac:dyDescent="0.55000000000000004">
      <c r="G26" s="12">
        <f t="shared" si="0"/>
        <v>2037</v>
      </c>
      <c r="H26" s="12">
        <f t="shared" si="1"/>
        <v>1</v>
      </c>
      <c r="I26" s="21">
        <f t="shared" si="2"/>
        <v>0</v>
      </c>
      <c r="J26" s="34" t="e">
        <f t="shared" si="4"/>
        <v>#REF!</v>
      </c>
    </row>
    <row r="27" spans="1:10" x14ac:dyDescent="0.55000000000000004">
      <c r="G27" s="13">
        <f t="shared" si="0"/>
        <v>2038</v>
      </c>
      <c r="H27" s="13">
        <f t="shared" si="1"/>
        <v>1</v>
      </c>
      <c r="I27" s="21">
        <f t="shared" si="2"/>
        <v>0</v>
      </c>
      <c r="J27" s="41" t="e">
        <f t="shared" si="4"/>
        <v>#REF!</v>
      </c>
    </row>
    <row r="28" spans="1:10" x14ac:dyDescent="0.55000000000000004">
      <c r="G28" s="12">
        <f t="shared" si="0"/>
        <v>2039</v>
      </c>
      <c r="H28" s="12">
        <f t="shared" si="1"/>
        <v>1</v>
      </c>
      <c r="I28" s="21">
        <f t="shared" si="2"/>
        <v>0</v>
      </c>
      <c r="J28" s="34" t="e">
        <f t="shared" si="4"/>
        <v>#REF!</v>
      </c>
    </row>
    <row r="29" spans="1:10" x14ac:dyDescent="0.55000000000000004">
      <c r="A29" s="25"/>
      <c r="G29" s="13">
        <f t="shared" si="0"/>
        <v>2040</v>
      </c>
      <c r="H29" s="13">
        <f t="shared" si="1"/>
        <v>1</v>
      </c>
      <c r="I29" s="21">
        <f t="shared" si="2"/>
        <v>0</v>
      </c>
      <c r="J29" s="41" t="e">
        <f t="shared" si="4"/>
        <v>#REF!</v>
      </c>
    </row>
    <row r="51" spans="1:1" x14ac:dyDescent="0.55000000000000004">
      <c r="A51" t="s">
        <v>13</v>
      </c>
    </row>
    <row r="52" spans="1:1" x14ac:dyDescent="0.55000000000000004">
      <c r="A52" s="4" t="s">
        <v>15</v>
      </c>
    </row>
    <row r="53" spans="1:1" x14ac:dyDescent="0.55000000000000004">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7" t="s">
        <v>3</v>
      </c>
      <c r="D3" s="7" t="s">
        <v>27</v>
      </c>
      <c r="E3" s="8" t="s">
        <v>12</v>
      </c>
      <c r="G3" s="14" t="s">
        <v>16</v>
      </c>
      <c r="H3" s="14" t="s">
        <v>36</v>
      </c>
      <c r="I3" s="14" t="s">
        <v>45</v>
      </c>
      <c r="J3" s="14" t="s">
        <v>35</v>
      </c>
      <c r="K3" s="14" t="s">
        <v>46</v>
      </c>
    </row>
    <row r="4" spans="1:11" x14ac:dyDescent="0.55000000000000004">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55000000000000004">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55000000000000004">
      <c r="A6" s="5" t="s">
        <v>32</v>
      </c>
      <c r="B6" s="6">
        <v>2</v>
      </c>
      <c r="D6" s="121" t="s">
        <v>29</v>
      </c>
      <c r="E6" s="122"/>
      <c r="G6" s="12">
        <f t="shared" si="2"/>
        <v>2017</v>
      </c>
      <c r="H6" s="37" t="e">
        <f t="shared" si="0"/>
        <v>#REF!</v>
      </c>
      <c r="I6" s="36" t="e">
        <f t="shared" si="3"/>
        <v>#REF!</v>
      </c>
      <c r="J6" s="37" t="e">
        <f t="shared" si="1"/>
        <v>#REF!</v>
      </c>
      <c r="K6" s="36" t="e">
        <f t="shared" si="4"/>
        <v>#REF!</v>
      </c>
    </row>
    <row r="7" spans="1:11" x14ac:dyDescent="0.55000000000000004">
      <c r="A7" s="5" t="s">
        <v>42</v>
      </c>
      <c r="B7" s="23"/>
      <c r="D7" s="5" t="s">
        <v>28</v>
      </c>
      <c r="E7" s="9"/>
      <c r="G7" s="13">
        <f t="shared" si="2"/>
        <v>2018</v>
      </c>
      <c r="H7" s="37" t="e">
        <f t="shared" si="0"/>
        <v>#REF!</v>
      </c>
      <c r="I7" s="38" t="e">
        <f t="shared" si="3"/>
        <v>#REF!</v>
      </c>
      <c r="J7" s="37" t="e">
        <f t="shared" si="1"/>
        <v>#REF!</v>
      </c>
      <c r="K7" s="38" t="e">
        <f t="shared" si="4"/>
        <v>#REF!</v>
      </c>
    </row>
    <row r="8" spans="1:11" x14ac:dyDescent="0.55000000000000004">
      <c r="A8" s="22" t="s">
        <v>43</v>
      </c>
      <c r="B8" s="23"/>
      <c r="D8" s="121" t="s">
        <v>30</v>
      </c>
      <c r="E8" s="122"/>
      <c r="G8" s="12">
        <f t="shared" si="2"/>
        <v>2019</v>
      </c>
      <c r="H8" s="37" t="e">
        <f t="shared" si="0"/>
        <v>#REF!</v>
      </c>
      <c r="I8" s="36" t="e">
        <f t="shared" si="3"/>
        <v>#REF!</v>
      </c>
      <c r="J8" s="37" t="e">
        <f t="shared" si="1"/>
        <v>#REF!</v>
      </c>
      <c r="K8" s="36" t="e">
        <f t="shared" si="4"/>
        <v>#REF!</v>
      </c>
    </row>
    <row r="9" spans="1:11" x14ac:dyDescent="0.55000000000000004">
      <c r="D9" s="5" t="s">
        <v>33</v>
      </c>
      <c r="E9" s="9"/>
      <c r="G9" s="13">
        <f t="shared" si="2"/>
        <v>2020</v>
      </c>
      <c r="H9" s="37" t="e">
        <f t="shared" si="0"/>
        <v>#REF!</v>
      </c>
      <c r="I9" s="38" t="e">
        <f t="shared" si="3"/>
        <v>#REF!</v>
      </c>
      <c r="J9" s="37" t="e">
        <f t="shared" si="1"/>
        <v>#REF!</v>
      </c>
      <c r="K9" s="38" t="e">
        <f t="shared" si="4"/>
        <v>#REF!</v>
      </c>
    </row>
    <row r="10" spans="1:11" x14ac:dyDescent="0.55000000000000004">
      <c r="A10" s="11" t="s">
        <v>20</v>
      </c>
      <c r="D10" s="5" t="s">
        <v>34</v>
      </c>
      <c r="E10" s="9"/>
      <c r="G10" s="12">
        <f t="shared" si="2"/>
        <v>2021</v>
      </c>
      <c r="H10" s="37" t="e">
        <f t="shared" si="0"/>
        <v>#REF!</v>
      </c>
      <c r="I10" s="36" t="e">
        <f t="shared" si="3"/>
        <v>#REF!</v>
      </c>
      <c r="J10" s="37" t="e">
        <f t="shared" si="1"/>
        <v>#REF!</v>
      </c>
      <c r="K10" s="36" t="e">
        <f t="shared" si="4"/>
        <v>#REF!</v>
      </c>
    </row>
    <row r="11" spans="1:11" x14ac:dyDescent="0.55000000000000004">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55000000000000004">
      <c r="A12" s="10" t="s">
        <v>19</v>
      </c>
      <c r="B12" s="40" t="e">
        <f>B11/B7</f>
        <v>#REF!</v>
      </c>
      <c r="G12" s="12">
        <f t="shared" si="2"/>
        <v>2023</v>
      </c>
      <c r="H12" s="37" t="e">
        <f t="shared" si="0"/>
        <v>#REF!</v>
      </c>
      <c r="I12" s="36" t="e">
        <f t="shared" si="3"/>
        <v>#REF!</v>
      </c>
      <c r="J12" s="37" t="e">
        <f t="shared" si="1"/>
        <v>#REF!</v>
      </c>
      <c r="K12" s="36" t="e">
        <f t="shared" si="4"/>
        <v>#REF!</v>
      </c>
    </row>
    <row r="13" spans="1:11" x14ac:dyDescent="0.55000000000000004">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55000000000000004">
      <c r="G14" s="12">
        <f>G13+1</f>
        <v>2025</v>
      </c>
      <c r="H14" s="37">
        <f t="shared" si="0"/>
        <v>0</v>
      </c>
      <c r="I14" s="36" t="e">
        <f t="shared" si="3"/>
        <v>#REF!</v>
      </c>
      <c r="J14" s="37">
        <f t="shared" si="1"/>
        <v>0</v>
      </c>
      <c r="K14" s="36" t="e">
        <f t="shared" si="4"/>
        <v>#REF!</v>
      </c>
    </row>
    <row r="15" spans="1:11" x14ac:dyDescent="0.55000000000000004">
      <c r="A15" s="15" t="s">
        <v>4</v>
      </c>
      <c r="G15" s="13">
        <f t="shared" si="2"/>
        <v>2026</v>
      </c>
      <c r="H15" s="37">
        <f t="shared" si="0"/>
        <v>0</v>
      </c>
      <c r="I15" s="38" t="e">
        <f t="shared" si="3"/>
        <v>#REF!</v>
      </c>
      <c r="J15" s="37">
        <f t="shared" si="1"/>
        <v>0</v>
      </c>
      <c r="K15" s="38" t="e">
        <f t="shared" si="4"/>
        <v>#REF!</v>
      </c>
    </row>
    <row r="16" spans="1:11" x14ac:dyDescent="0.55000000000000004">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55000000000000004">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55000000000000004">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55000000000000004">
      <c r="A19" s="16" t="s">
        <v>26</v>
      </c>
      <c r="B19" s="43" t="e">
        <f>IF($B$6=2,'Assumed Values'!#REF!,0)</f>
        <v>#REF!</v>
      </c>
      <c r="G19" s="13">
        <f t="shared" si="2"/>
        <v>2030</v>
      </c>
      <c r="H19" s="37">
        <f t="shared" si="0"/>
        <v>0</v>
      </c>
      <c r="I19" s="38" t="e">
        <f t="shared" si="3"/>
        <v>#REF!</v>
      </c>
      <c r="J19" s="37">
        <f t="shared" si="1"/>
        <v>0</v>
      </c>
      <c r="K19" s="38" t="e">
        <f t="shared" si="4"/>
        <v>#REF!</v>
      </c>
    </row>
    <row r="20" spans="1:11" x14ac:dyDescent="0.55000000000000004">
      <c r="A20" s="16" t="s">
        <v>49</v>
      </c>
      <c r="B20" s="35" t="e">
        <f>'Assumed Values'!#REF!</f>
        <v>#REF!</v>
      </c>
      <c r="G20" s="12">
        <f t="shared" si="2"/>
        <v>2031</v>
      </c>
      <c r="H20" s="37">
        <f t="shared" si="0"/>
        <v>0</v>
      </c>
      <c r="I20" s="36" t="e">
        <f t="shared" si="3"/>
        <v>#REF!</v>
      </c>
      <c r="J20" s="37">
        <f t="shared" si="1"/>
        <v>0</v>
      </c>
      <c r="K20" s="36" t="e">
        <f t="shared" si="4"/>
        <v>#REF!</v>
      </c>
    </row>
    <row r="21" spans="1:11" x14ac:dyDescent="0.55000000000000004">
      <c r="A21" s="16" t="s">
        <v>50</v>
      </c>
      <c r="B21" s="35" t="e">
        <f>'Assumed Values'!#REF!</f>
        <v>#REF!</v>
      </c>
      <c r="G21" s="13">
        <f t="shared" si="2"/>
        <v>2032</v>
      </c>
      <c r="H21" s="37">
        <f t="shared" si="0"/>
        <v>0</v>
      </c>
      <c r="I21" s="38" t="e">
        <f t="shared" si="3"/>
        <v>#REF!</v>
      </c>
      <c r="J21" s="37">
        <f t="shared" si="1"/>
        <v>0</v>
      </c>
      <c r="K21" s="38" t="e">
        <f t="shared" si="4"/>
        <v>#REF!</v>
      </c>
    </row>
    <row r="22" spans="1:11" x14ac:dyDescent="0.55000000000000004">
      <c r="A22" s="16" t="s">
        <v>18</v>
      </c>
      <c r="B22" s="16">
        <v>260</v>
      </c>
      <c r="G22" s="12">
        <f t="shared" si="2"/>
        <v>2033</v>
      </c>
      <c r="H22" s="37">
        <f t="shared" si="0"/>
        <v>0</v>
      </c>
      <c r="I22" s="36" t="e">
        <f t="shared" si="3"/>
        <v>#REF!</v>
      </c>
      <c r="J22" s="37">
        <f t="shared" si="1"/>
        <v>0</v>
      </c>
      <c r="K22" s="36" t="e">
        <f t="shared" si="4"/>
        <v>#REF!</v>
      </c>
    </row>
    <row r="23" spans="1:11" x14ac:dyDescent="0.55000000000000004">
      <c r="G23" s="13">
        <f t="shared" si="2"/>
        <v>2034</v>
      </c>
      <c r="H23" s="37">
        <f t="shared" si="0"/>
        <v>0</v>
      </c>
      <c r="I23" s="38" t="e">
        <f t="shared" si="3"/>
        <v>#REF!</v>
      </c>
      <c r="J23" s="37">
        <f t="shared" si="1"/>
        <v>0</v>
      </c>
      <c r="K23" s="38" t="e">
        <f t="shared" si="4"/>
        <v>#REF!</v>
      </c>
    </row>
    <row r="24" spans="1:11" x14ac:dyDescent="0.55000000000000004">
      <c r="G24" s="12">
        <f t="shared" si="2"/>
        <v>2035</v>
      </c>
      <c r="H24" s="37">
        <f t="shared" si="0"/>
        <v>0</v>
      </c>
      <c r="I24" s="36" t="e">
        <f t="shared" si="3"/>
        <v>#REF!</v>
      </c>
      <c r="J24" s="37">
        <f t="shared" si="1"/>
        <v>0</v>
      </c>
      <c r="K24" s="36" t="e">
        <f t="shared" si="4"/>
        <v>#REF!</v>
      </c>
    </row>
    <row r="25" spans="1:11" x14ac:dyDescent="0.55000000000000004">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55000000000000004">
      <c r="G26" s="12">
        <f t="shared" si="2"/>
        <v>2037</v>
      </c>
      <c r="H26" s="37">
        <f t="shared" si="5"/>
        <v>0</v>
      </c>
      <c r="I26" s="36" t="e">
        <f t="shared" si="6"/>
        <v>#REF!</v>
      </c>
      <c r="J26" s="37">
        <f t="shared" si="7"/>
        <v>0</v>
      </c>
      <c r="K26" s="36" t="e">
        <f t="shared" si="8"/>
        <v>#REF!</v>
      </c>
    </row>
    <row r="27" spans="1:11" x14ac:dyDescent="0.55000000000000004">
      <c r="G27" s="13">
        <f t="shared" si="2"/>
        <v>2038</v>
      </c>
      <c r="H27" s="37">
        <f t="shared" si="5"/>
        <v>0</v>
      </c>
      <c r="I27" s="38" t="e">
        <f t="shared" si="6"/>
        <v>#REF!</v>
      </c>
      <c r="J27" s="37">
        <f t="shared" si="7"/>
        <v>0</v>
      </c>
      <c r="K27" s="38" t="e">
        <f t="shared" si="8"/>
        <v>#REF!</v>
      </c>
    </row>
    <row r="28" spans="1:11" x14ac:dyDescent="0.55000000000000004">
      <c r="G28" s="12">
        <f t="shared" si="2"/>
        <v>2039</v>
      </c>
      <c r="H28" s="37">
        <f t="shared" si="5"/>
        <v>0</v>
      </c>
      <c r="I28" s="36" t="e">
        <f t="shared" si="6"/>
        <v>#REF!</v>
      </c>
      <c r="J28" s="37">
        <f t="shared" si="7"/>
        <v>0</v>
      </c>
      <c r="K28" s="36" t="e">
        <f t="shared" si="8"/>
        <v>#REF!</v>
      </c>
    </row>
    <row r="29" spans="1:11" x14ac:dyDescent="0.55000000000000004">
      <c r="G29" s="13">
        <f t="shared" si="2"/>
        <v>2040</v>
      </c>
      <c r="H29" s="37">
        <f>IF($G29&lt;($G$4+$E$5),$E$17,0)</f>
        <v>0</v>
      </c>
      <c r="I29" s="38" t="e">
        <f t="shared" si="6"/>
        <v>#REF!</v>
      </c>
      <c r="J29" s="37">
        <f>IF($G29&lt;($G$4+$E$5),$E$18,0)</f>
        <v>0</v>
      </c>
      <c r="K29" s="38" t="e">
        <f t="shared" si="8"/>
        <v>#REF!</v>
      </c>
    </row>
    <row r="31" spans="1:11" x14ac:dyDescent="0.55000000000000004">
      <c r="A31" s="25"/>
    </row>
    <row r="53" spans="1:1" x14ac:dyDescent="0.55000000000000004">
      <c r="A53" t="s">
        <v>13</v>
      </c>
    </row>
    <row r="54" spans="1:1" x14ac:dyDescent="0.55000000000000004">
      <c r="A54" s="4" t="s">
        <v>15</v>
      </c>
    </row>
    <row r="55" spans="1:1" x14ac:dyDescent="0.55000000000000004">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E17" sqref="E17"/>
    </sheetView>
  </sheetViews>
  <sheetFormatPr defaultColWidth="9.15625" defaultRowHeight="14.4" x14ac:dyDescent="0.55000000000000004"/>
  <cols>
    <col min="1" max="1" width="57" style="99" customWidth="1"/>
    <col min="2" max="2" width="16" style="99" customWidth="1"/>
    <col min="3" max="3" width="5.26171875" style="99" customWidth="1"/>
    <col min="4" max="4" width="5.68359375" style="99" customWidth="1"/>
    <col min="5" max="16384" width="9.15625" style="99"/>
  </cols>
  <sheetData>
    <row r="3" spans="1:5" ht="18.3" x14ac:dyDescent="0.7">
      <c r="A3" s="100" t="s">
        <v>54</v>
      </c>
      <c r="B3" s="101"/>
      <c r="C3" s="101"/>
    </row>
    <row r="5" spans="1:5" ht="30" customHeight="1" x14ac:dyDescent="0.55000000000000004">
      <c r="A5" s="102" t="s">
        <v>3</v>
      </c>
    </row>
    <row r="6" spans="1:5" x14ac:dyDescent="0.55000000000000004">
      <c r="A6" s="6" t="s">
        <v>8</v>
      </c>
      <c r="B6" s="6" t="s">
        <v>129</v>
      </c>
      <c r="D6" s="6"/>
      <c r="E6" s="99" t="s">
        <v>91</v>
      </c>
    </row>
    <row r="7" spans="1:5" x14ac:dyDescent="0.55000000000000004">
      <c r="A7" s="6" t="s">
        <v>51</v>
      </c>
      <c r="B7" s="6">
        <v>98</v>
      </c>
      <c r="D7" s="98"/>
      <c r="E7" s="99" t="s">
        <v>127</v>
      </c>
    </row>
    <row r="8" spans="1:5" x14ac:dyDescent="0.55000000000000004">
      <c r="A8" s="6" t="s">
        <v>52</v>
      </c>
      <c r="B8" s="6"/>
      <c r="D8" s="103"/>
      <c r="E8" s="99" t="s">
        <v>92</v>
      </c>
    </row>
    <row r="9" spans="1:5" x14ac:dyDescent="0.55000000000000004">
      <c r="A9" s="6" t="s">
        <v>64</v>
      </c>
      <c r="B9" s="104" t="s">
        <v>67</v>
      </c>
      <c r="D9" s="105"/>
      <c r="E9" s="99" t="s">
        <v>93</v>
      </c>
    </row>
    <row r="11" spans="1:5" x14ac:dyDescent="0.55000000000000004">
      <c r="A11" s="63"/>
      <c r="B11" s="63"/>
    </row>
    <row r="12" spans="1:5" x14ac:dyDescent="0.55000000000000004">
      <c r="A12" s="102" t="s">
        <v>85</v>
      </c>
      <c r="B12" s="63"/>
    </row>
    <row r="13" spans="1:5" x14ac:dyDescent="0.55000000000000004">
      <c r="A13" s="6" t="s">
        <v>56</v>
      </c>
      <c r="B13" s="45">
        <v>2023</v>
      </c>
    </row>
    <row r="14" spans="1:5" x14ac:dyDescent="0.55000000000000004">
      <c r="A14" s="6" t="s">
        <v>86</v>
      </c>
      <c r="B14" s="6" t="s">
        <v>121</v>
      </c>
    </row>
    <row r="15" spans="1:5" x14ac:dyDescent="0.55000000000000004">
      <c r="A15" s="106" t="s">
        <v>87</v>
      </c>
      <c r="B15" s="57" t="s">
        <v>76</v>
      </c>
    </row>
    <row r="16" spans="1:5" x14ac:dyDescent="0.55000000000000004">
      <c r="A16" s="106" t="s">
        <v>88</v>
      </c>
      <c r="B16" s="57">
        <v>1</v>
      </c>
    </row>
    <row r="17" spans="1:3" x14ac:dyDescent="0.55000000000000004">
      <c r="A17" s="107" t="s">
        <v>95</v>
      </c>
      <c r="B17" s="57">
        <v>47</v>
      </c>
    </row>
    <row r="18" spans="1:3" x14ac:dyDescent="0.55000000000000004">
      <c r="A18" s="107" t="s">
        <v>96</v>
      </c>
      <c r="B18" s="57">
        <v>50</v>
      </c>
    </row>
    <row r="19" spans="1:3" x14ac:dyDescent="0.55000000000000004">
      <c r="A19" s="96" t="s">
        <v>97</v>
      </c>
      <c r="B19" s="97">
        <f>VLOOKUP(B14,'Service Life'!C6:D8,2,FALSE)</f>
        <v>20</v>
      </c>
    </row>
    <row r="21" spans="1:3" x14ac:dyDescent="0.55000000000000004">
      <c r="A21" s="102" t="s">
        <v>89</v>
      </c>
    </row>
    <row r="22" spans="1:3" ht="20.25" customHeight="1" x14ac:dyDescent="0.55000000000000004">
      <c r="A22" s="107" t="s">
        <v>90</v>
      </c>
      <c r="B22" s="119">
        <v>1987</v>
      </c>
    </row>
    <row r="23" spans="1:3" ht="28.8" x14ac:dyDescent="0.55000000000000004">
      <c r="A23" s="118" t="s">
        <v>101</v>
      </c>
      <c r="B23" s="120">
        <v>6902</v>
      </c>
    </row>
    <row r="24" spans="1:3" ht="28.8" x14ac:dyDescent="0.55000000000000004">
      <c r="A24" s="118" t="s">
        <v>102</v>
      </c>
      <c r="B24" s="120">
        <v>15902</v>
      </c>
    </row>
    <row r="27" spans="1:3" ht="18.3" x14ac:dyDescent="0.7">
      <c r="A27" s="100" t="s">
        <v>55</v>
      </c>
      <c r="B27" s="101"/>
    </row>
    <row r="29" spans="1:3" x14ac:dyDescent="0.55000000000000004">
      <c r="A29" s="108" t="s">
        <v>53</v>
      </c>
    </row>
    <row r="30" spans="1:3" x14ac:dyDescent="0.55000000000000004">
      <c r="A30" s="105" t="s">
        <v>112</v>
      </c>
      <c r="B30" s="114">
        <f>'Benefit Calculations'!M37</f>
        <v>-262.21864279169205</v>
      </c>
    </row>
    <row r="31" spans="1:3" x14ac:dyDescent="0.55000000000000004">
      <c r="A31" s="105" t="s">
        <v>113</v>
      </c>
      <c r="B31" s="114">
        <f>'Benefit Calculations'!Q37</f>
        <v>3.5186254141837443</v>
      </c>
      <c r="C31" s="109"/>
    </row>
    <row r="32" spans="1:3" x14ac:dyDescent="0.55000000000000004">
      <c r="A32" s="110"/>
      <c r="B32" s="111"/>
      <c r="C32" s="109"/>
    </row>
    <row r="33" spans="1:9" x14ac:dyDescent="0.55000000000000004">
      <c r="A33" s="108" t="s">
        <v>94</v>
      </c>
      <c r="B33" s="111"/>
      <c r="C33" s="109"/>
    </row>
    <row r="34" spans="1:9" x14ac:dyDescent="0.55000000000000004">
      <c r="A34" s="105" t="s">
        <v>114</v>
      </c>
      <c r="B34" s="114">
        <f>$B$30+$B$31</f>
        <v>-258.70001737750829</v>
      </c>
      <c r="C34" s="109"/>
    </row>
    <row r="35" spans="1:9" x14ac:dyDescent="0.55000000000000004">
      <c r="I35" s="112"/>
    </row>
    <row r="36" spans="1:9" x14ac:dyDescent="0.55000000000000004">
      <c r="A36" s="108" t="s">
        <v>107</v>
      </c>
    </row>
    <row r="37" spans="1:9" x14ac:dyDescent="0.55000000000000004">
      <c r="A37" s="105" t="s">
        <v>116</v>
      </c>
      <c r="B37" s="115">
        <f>'Benefit Calculations'!K37</f>
        <v>-9.4201895861518822E-2</v>
      </c>
    </row>
    <row r="38" spans="1:9" x14ac:dyDescent="0.55000000000000004">
      <c r="A38" s="105" t="s">
        <v>117</v>
      </c>
      <c r="B38" s="115">
        <f>'Benefit Calculations'!O37</f>
        <v>4.9819389030808531E-3</v>
      </c>
    </row>
    <row r="40" spans="1:9" x14ac:dyDescent="0.55000000000000004">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9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F36" sqref="F36"/>
    </sheetView>
  </sheetViews>
  <sheetFormatPr defaultRowHeight="14.4" x14ac:dyDescent="0.55000000000000004"/>
  <cols>
    <col min="1" max="1" width="5.68359375" style="49" customWidth="1"/>
    <col min="2" max="2" width="29" style="49" customWidth="1"/>
    <col min="3" max="3" width="15" style="49" customWidth="1"/>
    <col min="4" max="4" width="15.68359375" style="49" customWidth="1"/>
    <col min="5" max="5" width="3.26171875" customWidth="1"/>
    <col min="6" max="6" width="15.68359375" style="1" bestFit="1" customWidth="1"/>
    <col min="7" max="7" width="12.26171875" style="1" customWidth="1"/>
    <col min="8" max="8" width="15.68359375" style="1" customWidth="1"/>
    <col min="9" max="9" width="7.578125" style="1" customWidth="1"/>
    <col min="10" max="10" width="14.41796875" style="47" customWidth="1"/>
    <col min="11" max="11" width="14.26171875" customWidth="1"/>
    <col min="12" max="12" width="16.26171875" customWidth="1"/>
    <col min="13" max="13" width="20.68359375" customWidth="1"/>
    <col min="14" max="15" width="14.41796875" customWidth="1"/>
    <col min="16" max="16" width="16.26171875" customWidth="1"/>
    <col min="17" max="17" width="20.68359375" customWidth="1"/>
    <col min="21" max="21" width="11.83984375" bestFit="1" customWidth="1"/>
  </cols>
  <sheetData>
    <row r="2" spans="2:21" x14ac:dyDescent="0.55000000000000004">
      <c r="F2" t="s">
        <v>60</v>
      </c>
      <c r="G2" s="49"/>
      <c r="H2" s="49"/>
      <c r="I2"/>
      <c r="J2" s="49"/>
      <c r="K2" s="1"/>
      <c r="L2" s="46"/>
    </row>
    <row r="3" spans="2:21" ht="41.5" customHeight="1" x14ac:dyDescent="0.55000000000000004">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55000000000000004">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5.9465900063499999E-2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1.13695003092E-2</v>
      </c>
      <c r="F4" s="70">
        <v>2018</v>
      </c>
      <c r="G4" s="80">
        <f>'Inputs &amp; Outputs'!B22</f>
        <v>1987</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55000000000000004">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6.13114014268E-2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1.12718995661E-2</v>
      </c>
      <c r="F5" s="70">
        <f t="shared" ref="F5:F36" si="2">F4+1</f>
        <v>2019</v>
      </c>
      <c r="G5" s="80">
        <f>G4+G4*H5</f>
        <v>2373.841602773557</v>
      </c>
      <c r="H5" s="79">
        <f>$C$9</f>
        <v>0.19468626209036599</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55000000000000004">
      <c r="F6" s="70">
        <f t="shared" si="2"/>
        <v>2020</v>
      </c>
      <c r="G6" s="80">
        <f t="shared" ref="G6:G36" si="6">G5+G5*H6</f>
        <v>2835.9959512121441</v>
      </c>
      <c r="H6" s="79">
        <f t="shared" ref="H6:H11" si="7">$C$9</f>
        <v>0.19468626209036599</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55000000000000004">
      <c r="F7" s="70">
        <f t="shared" si="2"/>
        <v>2021</v>
      </c>
      <c r="G7" s="80">
        <f t="shared" si="6"/>
        <v>3388.1254022570483</v>
      </c>
      <c r="H7" s="79">
        <f t="shared" si="7"/>
        <v>0.19468626209036599</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55000000000000004">
      <c r="B8" s="15" t="s">
        <v>17</v>
      </c>
      <c r="F8" s="70">
        <f t="shared" si="2"/>
        <v>2022</v>
      </c>
      <c r="G8" s="80">
        <f t="shared" si="6"/>
        <v>4047.7468723158909</v>
      </c>
      <c r="H8" s="79">
        <f t="shared" si="7"/>
        <v>0.19468626209036599</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55000000000000004">
      <c r="B9" s="16" t="s">
        <v>104</v>
      </c>
      <c r="C9" s="67">
        <f>('Inputs &amp; Outputs'!B23/'Inputs &amp; Outputs'!B22)^(1/(2025-2018))-1</f>
        <v>0.19468626209036599</v>
      </c>
      <c r="F9" s="70">
        <f t="shared" si="2"/>
        <v>2023</v>
      </c>
      <c r="G9" s="80">
        <f t="shared" si="6"/>
        <v>4835.7875807750415</v>
      </c>
      <c r="H9" s="79">
        <f t="shared" si="7"/>
        <v>0.19468626209036599</v>
      </c>
      <c r="I9" s="70">
        <f>IF(AND(F9&gt;='Inputs &amp; Outputs'!B$13,F9&lt;'Inputs &amp; Outputs'!B$13+'Inputs &amp; Outputs'!B$19),1,0)</f>
        <v>1</v>
      </c>
      <c r="J9" s="71">
        <f>I9*'Inputs &amp; Outputs'!B$16*'Benefit Calculations'!G9*('Benefit Calculations'!C$4-'Benefit Calculations'!C$5)</f>
        <v>-8.9244525729495514</v>
      </c>
      <c r="K9" s="89">
        <f t="shared" si="3"/>
        <v>-2.5577585902825484E-3</v>
      </c>
      <c r="L9" s="72">
        <f>K9*'Assumed Values'!$C$8</f>
        <v>-19.203651495841374</v>
      </c>
      <c r="M9" s="73">
        <f t="shared" si="0"/>
        <v>-13.691938112155775</v>
      </c>
      <c r="N9" s="88">
        <f>I9*'Inputs &amp; Outputs'!B$16*'Benefit Calculations'!G9*('Benefit Calculations'!D$4-'Benefit Calculations'!D$5)</f>
        <v>0.47197646135739391</v>
      </c>
      <c r="O9" s="89">
        <f t="shared" si="4"/>
        <v>1.3526900821985661E-4</v>
      </c>
      <c r="P9" s="72">
        <f>ABS(O9*'Assumed Values'!$C$7)</f>
        <v>0.25768746065882686</v>
      </c>
      <c r="Q9" s="73">
        <f t="shared" si="1"/>
        <v>0.18372759807598504</v>
      </c>
      <c r="T9" s="85">
        <f t="shared" si="5"/>
        <v>-2.3203576689668835E-3</v>
      </c>
      <c r="U9" s="86">
        <f>T9*'Assumed Values'!$D$8</f>
        <v>0</v>
      </c>
    </row>
    <row r="10" spans="2:21" x14ac:dyDescent="0.55000000000000004">
      <c r="B10" s="16" t="s">
        <v>105</v>
      </c>
      <c r="C10" s="67">
        <f>('Inputs &amp; Outputs'!B24/'Inputs &amp; Outputs'!B23)^(1/(2045-2020))-1</f>
        <v>3.3948891083538824E-2</v>
      </c>
      <c r="F10" s="70">
        <f t="shared" si="2"/>
        <v>2024</v>
      </c>
      <c r="G10" s="80">
        <f t="shared" si="6"/>
        <v>5777.2489891391479</v>
      </c>
      <c r="H10" s="79">
        <f t="shared" si="7"/>
        <v>0.19468626209036599</v>
      </c>
      <c r="I10" s="70">
        <f>IF(AND(F10&gt;='Inputs &amp; Outputs'!B$13,F10&lt;'Inputs &amp; Outputs'!B$13+'Inputs &amp; Outputs'!B$19),1,0)</f>
        <v>1</v>
      </c>
      <c r="J10" s="71">
        <f>I10*'Inputs &amp; Outputs'!B$16*'Benefit Calculations'!G10*('Benefit Calculations'!C$4-'Benefit Calculations'!C$5)</f>
        <v>-10.661920885579848</v>
      </c>
      <c r="K10" s="89">
        <f t="shared" si="3"/>
        <v>-3.0557190495541812E-3</v>
      </c>
      <c r="L10" s="72">
        <f>K10*'Assumed Values'!$C$8</f>
        <v>-22.942338624052791</v>
      </c>
      <c r="M10" s="73">
        <f t="shared" si="0"/>
        <v>-15.287448938302806</v>
      </c>
      <c r="N10" s="88">
        <f>I10*'Inputs &amp; Outputs'!B$16*'Benefit Calculations'!G10*('Benefit Calculations'!D$4-'Benefit Calculations'!D$5)</f>
        <v>0.56386379441370293</v>
      </c>
      <c r="O10" s="89">
        <f t="shared" si="4"/>
        <v>1.6160402580685148E-4</v>
      </c>
      <c r="P10" s="72">
        <f>ABS(O10*'Assumed Values'!$C$7)</f>
        <v>0.30785566916205209</v>
      </c>
      <c r="Q10" s="73">
        <f t="shared" si="1"/>
        <v>0.20513723120396235</v>
      </c>
      <c r="T10" s="85">
        <f t="shared" si="5"/>
        <v>-2.7720994302507605E-3</v>
      </c>
      <c r="U10" s="86">
        <f>T10*'Assumed Values'!$D$8</f>
        <v>0</v>
      </c>
    </row>
    <row r="11" spans="2:21" x14ac:dyDescent="0.55000000000000004">
      <c r="B11" s="16" t="s">
        <v>106</v>
      </c>
      <c r="C11" s="67">
        <f>('Inputs &amp; Outputs'!B24/'Inputs &amp; Outputs'!B22)^(1/(2045-2018))-1</f>
        <v>8.0074835121975552E-2</v>
      </c>
      <c r="F11" s="70">
        <f t="shared" si="2"/>
        <v>2025</v>
      </c>
      <c r="G11" s="80">
        <f>'Inputs &amp; Outputs'!$B$23</f>
        <v>6902</v>
      </c>
      <c r="H11" s="79">
        <f t="shared" si="7"/>
        <v>0.19468626209036599</v>
      </c>
      <c r="I11" s="70">
        <f>IF(AND(F11&gt;='Inputs &amp; Outputs'!B$13,F11&lt;'Inputs &amp; Outputs'!B$13+'Inputs &amp; Outputs'!B$19),1,0)</f>
        <v>1</v>
      </c>
      <c r="J11" s="71">
        <f>I11*'Inputs &amp; Outputs'!B$16*'Benefit Calculations'!G11*('Benefit Calculations'!C$4-'Benefit Calculations'!C$5)</f>
        <v>-12.737650409496604</v>
      </c>
      <c r="K11" s="89">
        <f t="shared" si="3"/>
        <v>-3.6506255693102138E-3</v>
      </c>
      <c r="L11" s="72">
        <f>K11*'Assumed Values'!$C$8</f>
        <v>-27.408896774381084</v>
      </c>
      <c r="M11" s="73">
        <f t="shared" si="0"/>
        <v>-17.068883391587221</v>
      </c>
      <c r="N11" s="88">
        <f>I11*'Inputs &amp; Outputs'!B$16*'Benefit Calculations'!G11*('Benefit Calculations'!D$4-'Benefit Calculations'!D$5)</f>
        <v>0.67364032887619796</v>
      </c>
      <c r="O11" s="89">
        <f t="shared" si="4"/>
        <v>1.9306610952994261E-4</v>
      </c>
      <c r="P11" s="72">
        <f>ABS(O11*'Assumed Values'!$C$7)</f>
        <v>0.36779093865454066</v>
      </c>
      <c r="Q11" s="73">
        <f t="shared" si="1"/>
        <v>0.22904171211460667</v>
      </c>
      <c r="T11" s="85">
        <f t="shared" si="5"/>
        <v>-3.3117891064691173E-3</v>
      </c>
      <c r="U11" s="86">
        <f>T11*'Assumed Values'!$D$8</f>
        <v>0</v>
      </c>
    </row>
    <row r="12" spans="2:21" x14ac:dyDescent="0.55000000000000004">
      <c r="B12" s="27"/>
      <c r="C12" s="68"/>
      <c r="F12" s="70">
        <f t="shared" si="2"/>
        <v>2026</v>
      </c>
      <c r="G12" s="80">
        <f t="shared" si="6"/>
        <v>7136.3152462585849</v>
      </c>
      <c r="H12" s="79">
        <f>$C$10</f>
        <v>3.3948891083538824E-2</v>
      </c>
      <c r="I12" s="70">
        <f>IF(AND(F12&gt;='Inputs &amp; Outputs'!B$13,F12&lt;'Inputs &amp; Outputs'!B$13+'Inputs &amp; Outputs'!B$19),1,0)</f>
        <v>1</v>
      </c>
      <c r="J12" s="71">
        <f>I12*'Inputs &amp; Outputs'!B$16*'Benefit Calculations'!G12*('Benefit Calculations'!C$4-'Benefit Calculations'!C$5)</f>
        <v>-13.170079515908798</v>
      </c>
      <c r="K12" s="89">
        <f t="shared" si="3"/>
        <v>-3.774560259149508E-3</v>
      </c>
      <c r="L12" s="72">
        <f>K12*'Assumed Values'!$C$8</f>
        <v>-28.339398425694505</v>
      </c>
      <c r="M12" s="73">
        <f t="shared" si="0"/>
        <v>-16.493787901650318</v>
      </c>
      <c r="N12" s="88">
        <f>I12*'Inputs &amp; Outputs'!B$16*'Benefit Calculations'!G12*('Benefit Calculations'!D$4-'Benefit Calculations'!D$5)</f>
        <v>0.69650967103069528</v>
      </c>
      <c r="O12" s="89">
        <f t="shared" si="4"/>
        <v>1.996204898542972E-4</v>
      </c>
      <c r="P12" s="72">
        <f>ABS(O12*'Assumed Values'!$C$7)</f>
        <v>0.38027703317243616</v>
      </c>
      <c r="Q12" s="73">
        <f t="shared" si="1"/>
        <v>0.221324695563339</v>
      </c>
      <c r="T12" s="85">
        <f t="shared" si="5"/>
        <v>-3.4242206741362875E-3</v>
      </c>
      <c r="U12" s="86">
        <f>T12*'Assumed Values'!$D$8</f>
        <v>0</v>
      </c>
    </row>
    <row r="13" spans="2:21" x14ac:dyDescent="0.55000000000000004">
      <c r="B13" s="27"/>
      <c r="C13" s="68"/>
      <c r="F13" s="70">
        <f t="shared" si="2"/>
        <v>2027</v>
      </c>
      <c r="G13" s="80">
        <f t="shared" si="6"/>
        <v>7378.5852352916154</v>
      </c>
      <c r="H13" s="79">
        <f t="shared" ref="H13:H36" si="8">$C$10</f>
        <v>3.3948891083538824E-2</v>
      </c>
      <c r="I13" s="70">
        <f>IF(AND(F13&gt;='Inputs &amp; Outputs'!B$13,F13&lt;'Inputs &amp; Outputs'!B$13+'Inputs &amp; Outputs'!B$19),1,0)</f>
        <v>1</v>
      </c>
      <c r="J13" s="71">
        <f>I13*'Inputs &amp; Outputs'!B$16*'Benefit Calculations'!G13*('Benefit Calculations'!C$4-'Benefit Calculations'!C$5)</f>
        <v>-13.617189110955932</v>
      </c>
      <c r="K13" s="89">
        <f t="shared" si="3"/>
        <v>-3.9027023942756292E-3</v>
      </c>
      <c r="L13" s="72">
        <f>K13*'Assumed Values'!$C$8</f>
        <v>-29.301489576221424</v>
      </c>
      <c r="M13" s="73">
        <f t="shared" si="0"/>
        <v>-15.938068888484521</v>
      </c>
      <c r="N13" s="88">
        <f>I13*'Inputs &amp; Outputs'!B$16*'Benefit Calculations'!G13*('Benefit Calculations'!D$4-'Benefit Calculations'!D$5)</f>
        <v>0.7201554019911478</v>
      </c>
      <c r="O13" s="89">
        <f t="shared" si="4"/>
        <v>2.0639738412240344E-4</v>
      </c>
      <c r="P13" s="72">
        <f>ABS(O13*'Assumed Values'!$C$7)</f>
        <v>0.39318701675317852</v>
      </c>
      <c r="Q13" s="73">
        <f t="shared" si="1"/>
        <v>0.21386768555805249</v>
      </c>
      <c r="T13" s="85">
        <f t="shared" si="5"/>
        <v>-3.5404691688485424E-3</v>
      </c>
      <c r="U13" s="86">
        <f>T13*'Assumed Values'!$D$8</f>
        <v>0</v>
      </c>
    </row>
    <row r="14" spans="2:21" x14ac:dyDescent="0.55000000000000004">
      <c r="B14" s="27"/>
      <c r="C14" s="68"/>
      <c r="F14" s="70">
        <f t="shared" si="2"/>
        <v>2028</v>
      </c>
      <c r="G14" s="80">
        <f t="shared" si="6"/>
        <v>7629.0800217951382</v>
      </c>
      <c r="H14" s="79">
        <f t="shared" si="8"/>
        <v>3.3948891083538824E-2</v>
      </c>
      <c r="I14" s="70">
        <f>IF(AND(F14&gt;='Inputs &amp; Outputs'!B$13,F14&lt;'Inputs &amp; Outputs'!B$13+'Inputs &amp; Outputs'!B$19),1,0)</f>
        <v>1</v>
      </c>
      <c r="J14" s="71">
        <f>I14*'Inputs &amp; Outputs'!B$16*'Benefit Calculations'!G14*('Benefit Calculations'!C$4-'Benefit Calculations'!C$5)</f>
        <v>-14.079477580947726</v>
      </c>
      <c r="K14" s="89">
        <f t="shared" si="3"/>
        <v>-4.0351948127903591E-3</v>
      </c>
      <c r="L14" s="72">
        <f>K14*'Assumed Values'!$C$8</f>
        <v>-30.296242654430017</v>
      </c>
      <c r="M14" s="73">
        <f t="shared" si="0"/>
        <v>-15.401073507721144</v>
      </c>
      <c r="N14" s="88">
        <f>I14*'Inputs &amp; Outputs'!B$16*'Benefit Calculations'!G14*('Benefit Calculations'!D$4-'Benefit Calculations'!D$5)</f>
        <v>0.74460387929656746</v>
      </c>
      <c r="O14" s="89">
        <f t="shared" si="4"/>
        <v>2.1340434643590223E-4</v>
      </c>
      <c r="P14" s="72">
        <f>ABS(O14*'Assumed Values'!$C$7)</f>
        <v>0.40653527996039374</v>
      </c>
      <c r="Q14" s="73">
        <f t="shared" si="1"/>
        <v>0.20666192179565548</v>
      </c>
      <c r="T14" s="85">
        <f t="shared" si="5"/>
        <v>-3.6606641710464085E-3</v>
      </c>
      <c r="U14" s="86">
        <f>T14*'Assumed Values'!$D$8</f>
        <v>0</v>
      </c>
    </row>
    <row r="15" spans="2:21" x14ac:dyDescent="0.55000000000000004">
      <c r="B15" s="27"/>
      <c r="C15" s="69"/>
      <c r="F15" s="70">
        <f t="shared" si="2"/>
        <v>2029</v>
      </c>
      <c r="G15" s="80">
        <f t="shared" si="6"/>
        <v>7888.0788285226636</v>
      </c>
      <c r="H15" s="79">
        <f t="shared" si="8"/>
        <v>3.3948891083538824E-2</v>
      </c>
      <c r="I15" s="70">
        <f>IF(AND(F15&gt;='Inputs &amp; Outputs'!B$13,F15&lt;'Inputs &amp; Outputs'!B$13+'Inputs &amp; Outputs'!B$19),1,0)</f>
        <v>1</v>
      </c>
      <c r="J15" s="71">
        <f>I15*'Inputs &amp; Outputs'!B$16*'Benefit Calculations'!G15*('Benefit Calculations'!C$4-'Benefit Calculations'!C$5)</f>
        <v>-14.557460231856448</v>
      </c>
      <c r="K15" s="89">
        <f t="shared" si="3"/>
        <v>-4.1721852019906388E-3</v>
      </c>
      <c r="L15" s="72">
        <f>K15*'Assumed Values'!$C$8</f>
        <v>-31.324766496545717</v>
      </c>
      <c r="M15" s="73">
        <f t="shared" si="0"/>
        <v>-14.882170911032091</v>
      </c>
      <c r="N15" s="88">
        <f>I15*'Inputs &amp; Outputs'!B$16*'Benefit Calculations'!G15*('Benefit Calculations'!D$4-'Benefit Calculations'!D$5)</f>
        <v>0.76988235529518712</v>
      </c>
      <c r="O15" s="89">
        <f t="shared" si="4"/>
        <v>2.2064918734980847E-4</v>
      </c>
      <c r="P15" s="72">
        <f>ABS(O15*'Assumed Values'!$C$7)</f>
        <v>0.42033670190138511</v>
      </c>
      <c r="Q15" s="73">
        <f t="shared" si="1"/>
        <v>0.19969893913066447</v>
      </c>
      <c r="T15" s="85">
        <f t="shared" si="5"/>
        <v>-3.7849396602826764E-3</v>
      </c>
      <c r="U15" s="86">
        <f>T15*'Assumed Values'!$D$8</f>
        <v>0</v>
      </c>
    </row>
    <row r="16" spans="2:21" x14ac:dyDescent="0.55000000000000004">
      <c r="B16" s="27"/>
      <c r="C16" s="69"/>
      <c r="F16" s="70">
        <f t="shared" si="2"/>
        <v>2030</v>
      </c>
      <c r="G16" s="80">
        <f t="shared" si="6"/>
        <v>8155.8703575305481</v>
      </c>
      <c r="H16" s="79">
        <f t="shared" si="8"/>
        <v>3.3948891083538824E-2</v>
      </c>
      <c r="I16" s="70">
        <f>IF(AND(F16&gt;='Inputs &amp; Outputs'!B$13,F16&lt;'Inputs &amp; Outputs'!B$13+'Inputs &amp; Outputs'!B$19),1,0)</f>
        <v>1</v>
      </c>
      <c r="J16" s="71">
        <f>I16*'Inputs &amp; Outputs'!B$16*'Benefit Calculations'!G16*('Benefit Calculations'!C$4-'Benefit Calculations'!C$5)</f>
        <v>-15.05166986372069</v>
      </c>
      <c r="K16" s="89">
        <f t="shared" si="3"/>
        <v>-4.3138262629933716E-3</v>
      </c>
      <c r="L16" s="72">
        <f>K16*'Assumed Values'!$C$8</f>
        <v>-32.388207582554237</v>
      </c>
      <c r="M16" s="73">
        <f t="shared" si="0"/>
        <v>-14.380751505025545</v>
      </c>
      <c r="N16" s="88">
        <f>I16*'Inputs &amp; Outputs'!B$16*'Benefit Calculations'!G16*('Benefit Calculations'!D$4-'Benefit Calculations'!D$5)</f>
        <v>0.79601900752224175</v>
      </c>
      <c r="O16" s="89">
        <f t="shared" si="4"/>
        <v>2.2813998257881847E-4</v>
      </c>
      <c r="P16" s="72">
        <f>ABS(O16*'Assumed Values'!$C$7)</f>
        <v>0.4346066668126492</v>
      </c>
      <c r="Q16" s="73">
        <f t="shared" si="1"/>
        <v>0.19297055763056981</v>
      </c>
      <c r="T16" s="85">
        <f t="shared" si="5"/>
        <v>-3.9134341645673792E-3</v>
      </c>
      <c r="U16" s="86">
        <f>T16*'Assumed Values'!$D$8</f>
        <v>0</v>
      </c>
    </row>
    <row r="17" spans="2:21" x14ac:dyDescent="0.55000000000000004">
      <c r="B17" s="27"/>
      <c r="C17" s="69"/>
      <c r="F17" s="70">
        <f t="shared" si="2"/>
        <v>2031</v>
      </c>
      <c r="G17" s="80">
        <f t="shared" si="6"/>
        <v>8432.7531119898158</v>
      </c>
      <c r="H17" s="79">
        <f t="shared" si="8"/>
        <v>3.3948891083538824E-2</v>
      </c>
      <c r="I17" s="70">
        <f>IF(AND(F17&gt;='Inputs &amp; Outputs'!B$13,F17&lt;'Inputs &amp; Outputs'!B$13+'Inputs &amp; Outputs'!B$19),1,0)</f>
        <v>1</v>
      </c>
      <c r="J17" s="71">
        <f>I17*'Inputs &amp; Outputs'!B$16*'Benefit Calculations'!G17*('Benefit Calculations'!C$4-'Benefit Calculations'!C$5)</f>
        <v>-15.562657364549528</v>
      </c>
      <c r="K17" s="89">
        <f t="shared" si="3"/>
        <v>-4.4602758809490443E-3</v>
      </c>
      <c r="L17" s="72">
        <f>K17*'Assumed Values'!$C$8</f>
        <v>-33.487751314165422</v>
      </c>
      <c r="M17" s="73">
        <f t="shared" si="0"/>
        <v>-13.896226235111305</v>
      </c>
      <c r="N17" s="88">
        <f>I17*'Inputs &amp; Outputs'!B$16*'Benefit Calculations'!G17*('Benefit Calculations'!D$4-'Benefit Calculations'!D$5)</f>
        <v>0.82304297010904104</v>
      </c>
      <c r="O17" s="89">
        <f t="shared" si="4"/>
        <v>2.3588508199918722E-4</v>
      </c>
      <c r="P17" s="72">
        <f>ABS(O17*'Assumed Values'!$C$7)</f>
        <v>0.44936108120845164</v>
      </c>
      <c r="Q17" s="73">
        <f t="shared" si="1"/>
        <v>0.18646887296626144</v>
      </c>
      <c r="T17" s="85">
        <f t="shared" si="5"/>
        <v>-4.0462909147828772E-3</v>
      </c>
      <c r="U17" s="86">
        <f>T17*'Assumed Values'!$D$8</f>
        <v>0</v>
      </c>
    </row>
    <row r="18" spans="2:21" x14ac:dyDescent="0.55000000000000004">
      <c r="F18" s="70">
        <f t="shared" si="2"/>
        <v>2032</v>
      </c>
      <c r="G18" s="80">
        <f t="shared" si="6"/>
        <v>8719.0357289231306</v>
      </c>
      <c r="H18" s="79">
        <f t="shared" si="8"/>
        <v>3.3948891083538824E-2</v>
      </c>
      <c r="I18" s="70">
        <f>IF(AND(F18&gt;='Inputs &amp; Outputs'!B$13,F18&lt;'Inputs &amp; Outputs'!B$13+'Inputs &amp; Outputs'!B$19),1,0)</f>
        <v>1</v>
      </c>
      <c r="J18" s="71">
        <f>I18*'Inputs &amp; Outputs'!B$16*'Benefit Calculations'!G18*('Benefit Calculations'!C$4-'Benefit Calculations'!C$5)</f>
        <v>-16.090992324389052</v>
      </c>
      <c r="K18" s="89">
        <f t="shared" si="3"/>
        <v>-4.6116973010339171E-3</v>
      </c>
      <c r="L18" s="72">
        <f>K18*'Assumed Values'!$C$8</f>
        <v>-34.624623336162649</v>
      </c>
      <c r="M18" s="73">
        <f t="shared" si="0"/>
        <v>-13.428025893494683</v>
      </c>
      <c r="N18" s="88">
        <f>I18*'Inputs &amp; Outputs'!B$16*'Benefit Calculations'!G18*('Benefit Calculations'!D$4-'Benefit Calculations'!D$5)</f>
        <v>0.85098436625834517</v>
      </c>
      <c r="O18" s="89">
        <f t="shared" si="4"/>
        <v>2.4389311895620927E-4</v>
      </c>
      <c r="P18" s="72">
        <f>ABS(O18*'Assumed Values'!$C$7)</f>
        <v>0.46461639161157864</v>
      </c>
      <c r="Q18" s="73">
        <f t="shared" si="1"/>
        <v>0.18018624712622741</v>
      </c>
      <c r="T18" s="85">
        <f t="shared" si="5"/>
        <v>-4.183658004341154E-3</v>
      </c>
      <c r="U18" s="86">
        <f>T18*'Assumed Values'!$D$8</f>
        <v>0</v>
      </c>
    </row>
    <row r="19" spans="2:21" x14ac:dyDescent="0.55000000000000004">
      <c r="F19" s="70">
        <f t="shared" si="2"/>
        <v>2033</v>
      </c>
      <c r="G19" s="80">
        <f t="shared" si="6"/>
        <v>9015.0373232378261</v>
      </c>
      <c r="H19" s="79">
        <f t="shared" si="8"/>
        <v>3.3948891083538824E-2</v>
      </c>
      <c r="I19" s="70">
        <f>IF(AND(F19&gt;='Inputs &amp; Outputs'!B$13,F19&lt;'Inputs &amp; Outputs'!B$13+'Inputs &amp; Outputs'!B$19),1,0)</f>
        <v>1</v>
      </c>
      <c r="J19" s="71">
        <f>I19*'Inputs &amp; Outputs'!B$16*'Benefit Calculations'!G19*('Benefit Calculations'!C$4-'Benefit Calculations'!C$5)</f>
        <v>-16.637263670235797</v>
      </c>
      <c r="K19" s="89">
        <f t="shared" si="3"/>
        <v>-4.7682593104169686E-3</v>
      </c>
      <c r="L19" s="72">
        <f>K19*'Assumed Values'!$C$8</f>
        <v>-35.800090902610599</v>
      </c>
      <c r="M19" s="73">
        <f t="shared" si="0"/>
        <v>-12.975600450485862</v>
      </c>
      <c r="N19" s="88">
        <f>I19*'Inputs &amp; Outputs'!B$16*'Benefit Calculations'!G19*('Benefit Calculations'!D$4-'Benefit Calculations'!D$5)</f>
        <v>0.87987434182224411</v>
      </c>
      <c r="O19" s="89">
        <f t="shared" si="4"/>
        <v>2.5217301988767821E-4</v>
      </c>
      <c r="P19" s="72">
        <f>ABS(O19*'Assumed Values'!$C$7)</f>
        <v>0.480389602886027</v>
      </c>
      <c r="Q19" s="73">
        <f t="shared" si="1"/>
        <v>0.17411529944361431</v>
      </c>
      <c r="T19" s="85">
        <f t="shared" si="5"/>
        <v>-4.3256885542613073E-3</v>
      </c>
      <c r="U19" s="86">
        <f>T19*'Assumed Values'!$D$8</f>
        <v>0</v>
      </c>
    </row>
    <row r="20" spans="2:21" x14ac:dyDescent="0.55000000000000004">
      <c r="F20" s="70">
        <f t="shared" si="2"/>
        <v>2034</v>
      </c>
      <c r="G20" s="80">
        <f t="shared" si="6"/>
        <v>9321.0878434384649</v>
      </c>
      <c r="H20" s="79">
        <f t="shared" si="8"/>
        <v>3.3948891083538824E-2</v>
      </c>
      <c r="I20" s="70">
        <f>IF(AND(F20&gt;='Inputs &amp; Outputs'!B$13,F20&lt;'Inputs &amp; Outputs'!B$13+'Inputs &amp; Outputs'!B$19),1,0)</f>
        <v>1</v>
      </c>
      <c r="J20" s="71">
        <f>I20*'Inputs &amp; Outputs'!B$16*'Benefit Calculations'!G20*('Benefit Calculations'!C$4-'Benefit Calculations'!C$5)</f>
        <v>-17.202080322504749</v>
      </c>
      <c r="K20" s="89">
        <f t="shared" si="3"/>
        <v>-4.9301364264043839E-3</v>
      </c>
      <c r="L20" s="72">
        <f>K20*'Assumed Values'!$C$8</f>
        <v>-37.015464289444111</v>
      </c>
      <c r="M20" s="73">
        <f t="shared" si="0"/>
        <v>-12.538418408339183</v>
      </c>
      <c r="N20" s="88">
        <f>I20*'Inputs &amp; Outputs'!B$16*'Benefit Calculations'!G20*('Benefit Calculations'!D$4-'Benefit Calculations'!D$5)</f>
        <v>0.90974510001996789</v>
      </c>
      <c r="O20" s="89">
        <f t="shared" si="4"/>
        <v>2.6073401427405209E-4</v>
      </c>
      <c r="P20" s="72">
        <f>ABS(O20*'Assumed Values'!$C$7)</f>
        <v>0.4966982971920692</v>
      </c>
      <c r="Q20" s="73">
        <f t="shared" si="1"/>
        <v>0.1682488979256106</v>
      </c>
      <c r="T20" s="85">
        <f t="shared" si="5"/>
        <v>-4.4725408838512349E-3</v>
      </c>
      <c r="U20" s="86">
        <f>T20*'Assumed Values'!$D$8</f>
        <v>0</v>
      </c>
    </row>
    <row r="21" spans="2:21" x14ac:dyDescent="0.55000000000000004">
      <c r="F21" s="70">
        <f t="shared" si="2"/>
        <v>2035</v>
      </c>
      <c r="G21" s="80">
        <f t="shared" si="6"/>
        <v>9637.5284394154551</v>
      </c>
      <c r="H21" s="79">
        <f t="shared" si="8"/>
        <v>3.3948891083538824E-2</v>
      </c>
      <c r="I21" s="70">
        <f>IF(AND(F21&gt;='Inputs &amp; Outputs'!B$13,F21&lt;'Inputs &amp; Outputs'!B$13+'Inputs &amp; Outputs'!B$19),1,0)</f>
        <v>1</v>
      </c>
      <c r="J21" s="71">
        <f>I21*'Inputs &amp; Outputs'!B$16*'Benefit Calculations'!G21*('Benefit Calculations'!C$4-'Benefit Calculations'!C$5)</f>
        <v>-17.786071873783751</v>
      </c>
      <c r="K21" s="89">
        <f t="shared" si="3"/>
        <v>-5.0975090909713746E-3</v>
      </c>
      <c r="L21" s="72">
        <f>K21*'Assumed Values'!$C$8</f>
        <v>-38.272098255013077</v>
      </c>
      <c r="M21" s="73">
        <f t="shared" si="0"/>
        <v>-12.115966176863299</v>
      </c>
      <c r="N21" s="88">
        <f>I21*'Inputs &amp; Outputs'!B$16*'Benefit Calculations'!G21*('Benefit Calculations'!D$4-'Benefit Calculations'!D$5)</f>
        <v>0.94062993733432887</v>
      </c>
      <c r="O21" s="89">
        <f t="shared" si="4"/>
        <v>2.6958564492641569E-4</v>
      </c>
      <c r="P21" s="72">
        <f>ABS(O21*'Assumed Values'!$C$7)</f>
        <v>0.51356065358482184</v>
      </c>
      <c r="Q21" s="73">
        <f t="shared" si="1"/>
        <v>0.162580150874965</v>
      </c>
      <c r="T21" s="85">
        <f t="shared" si="5"/>
        <v>-4.6243786871837753E-3</v>
      </c>
      <c r="U21" s="86">
        <f>T21*'Assumed Values'!$D$8</f>
        <v>0</v>
      </c>
    </row>
    <row r="22" spans="2:21" x14ac:dyDescent="0.55000000000000004">
      <c r="F22" s="70">
        <f t="shared" si="2"/>
        <v>2036</v>
      </c>
      <c r="G22" s="80">
        <f t="shared" si="6"/>
        <v>9964.7118427196783</v>
      </c>
      <c r="H22" s="79">
        <f t="shared" si="8"/>
        <v>3.3948891083538824E-2</v>
      </c>
      <c r="I22" s="70">
        <f>IF(AND(F22&gt;='Inputs &amp; Outputs'!B$13,F22&lt;'Inputs &amp; Outputs'!B$13+'Inputs &amp; Outputs'!B$19),1,0)</f>
        <v>1</v>
      </c>
      <c r="J22" s="71">
        <f>I22*'Inputs &amp; Outputs'!B$16*'Benefit Calculations'!G22*('Benefit Calculations'!C$4-'Benefit Calculations'!C$5)</f>
        <v>-18.389889290630826</v>
      </c>
      <c r="K22" s="89">
        <f t="shared" si="3"/>
        <v>-5.2705638718981099E-3</v>
      </c>
      <c r="L22" s="72">
        <f>K22*'Assumed Values'!$C$8</f>
        <v>-39.571393550211006</v>
      </c>
      <c r="M22" s="73">
        <f t="shared" si="0"/>
        <v>-11.707747470068663</v>
      </c>
      <c r="N22" s="88">
        <f>I22*'Inputs &amp; Outputs'!B$16*'Benefit Calculations'!G22*('Benefit Calculations'!D$4-'Benefit Calculations'!D$5)</f>
        <v>0.97256328062680797</v>
      </c>
      <c r="O22" s="89">
        <f t="shared" si="4"/>
        <v>2.7873777862370819E-4</v>
      </c>
      <c r="P22" s="72">
        <f>ABS(O22*'Assumed Values'!$C$7)</f>
        <v>0.53099546827816413</v>
      </c>
      <c r="Q22" s="73">
        <f t="shared" si="1"/>
        <v>0.15710239879379864</v>
      </c>
      <c r="T22" s="85">
        <f t="shared" si="5"/>
        <v>-4.781371215564015E-3</v>
      </c>
      <c r="U22" s="86">
        <f>T22*'Assumed Values'!$D$8</f>
        <v>0</v>
      </c>
    </row>
    <row r="23" spans="2:21" x14ac:dyDescent="0.55000000000000004">
      <c r="F23" s="70">
        <f t="shared" si="2"/>
        <v>2037</v>
      </c>
      <c r="G23" s="80">
        <f t="shared" si="6"/>
        <v>10303.002759747018</v>
      </c>
      <c r="H23" s="79">
        <f t="shared" si="8"/>
        <v>3.3948891083538824E-2</v>
      </c>
      <c r="I23" s="70">
        <f>IF(AND(F23&gt;='Inputs &amp; Outputs'!B$13,F23&lt;'Inputs &amp; Outputs'!B$13+'Inputs &amp; Outputs'!B$19),1,0)</f>
        <v>1</v>
      </c>
      <c r="J23" s="71">
        <f>I23*'Inputs &amp; Outputs'!B$16*'Benefit Calculations'!G23*('Benefit Calculations'!C$4-'Benefit Calculations'!C$5)</f>
        <v>-19.014205639196788</v>
      </c>
      <c r="K23" s="89">
        <f t="shared" si="3"/>
        <v>-5.4494936707340123E-3</v>
      </c>
      <c r="L23" s="72">
        <f>K23*'Assumed Values'!$C$8</f>
        <v>-40.914798479870967</v>
      </c>
      <c r="M23" s="73">
        <f t="shared" si="0"/>
        <v>-11.313282723143551</v>
      </c>
      <c r="N23" s="88">
        <f>I23*'Inputs &amp; Outputs'!B$16*'Benefit Calculations'!G23*('Benefit Calculations'!D$4-'Benefit Calculations'!D$5)</f>
        <v>1.0055807255126568</v>
      </c>
      <c r="O23" s="89">
        <f t="shared" si="4"/>
        <v>2.88200617111072E-4</v>
      </c>
      <c r="P23" s="72">
        <f>ABS(O23*'Assumed Values'!$C$7)</f>
        <v>0.54902217559659217</v>
      </c>
      <c r="Q23" s="73">
        <f t="shared" si="1"/>
        <v>0.15180920656019811</v>
      </c>
      <c r="T23" s="85">
        <f t="shared" si="5"/>
        <v>-4.9436934661911645E-3</v>
      </c>
      <c r="U23" s="86">
        <f>T23*'Assumed Values'!$D$8</f>
        <v>0</v>
      </c>
    </row>
    <row r="24" spans="2:21" x14ac:dyDescent="0.55000000000000004">
      <c r="F24" s="70">
        <f t="shared" si="2"/>
        <v>2038</v>
      </c>
      <c r="G24" s="80">
        <f t="shared" si="6"/>
        <v>10652.778278271069</v>
      </c>
      <c r="H24" s="79">
        <f t="shared" si="8"/>
        <v>3.3948891083538824E-2</v>
      </c>
      <c r="I24" s="70">
        <f>IF(AND(F24&gt;='Inputs &amp; Outputs'!B$13,F24&lt;'Inputs &amp; Outputs'!B$13+'Inputs &amp; Outputs'!B$19),1,0)</f>
        <v>1</v>
      </c>
      <c r="J24" s="71">
        <f>I24*'Inputs &amp; Outputs'!B$16*'Benefit Calculations'!G24*('Benefit Calculations'!C$4-'Benefit Calculations'!C$5)</f>
        <v>-19.659716835481891</v>
      </c>
      <c r="K24" s="89">
        <f t="shared" si="3"/>
        <v>-5.6344979378221962E-3</v>
      </c>
      <c r="L24" s="72">
        <f>K24*'Assumed Values'!$C$8</f>
        <v>-42.303810517169048</v>
      </c>
      <c r="M24" s="73">
        <f t="shared" si="0"/>
        <v>-10.932108529073677</v>
      </c>
      <c r="N24" s="88">
        <f>I24*'Inputs &amp; Outputs'!B$16*'Benefit Calculations'!G24*('Benefit Calculations'!D$4-'Benefit Calculations'!D$5)</f>
        <v>1.0397190760387918</v>
      </c>
      <c r="O24" s="89">
        <f t="shared" si="4"/>
        <v>2.9798470847158446E-4</v>
      </c>
      <c r="P24" s="72">
        <f>ABS(O24*'Assumed Values'!$C$7)</f>
        <v>0.56766086963836837</v>
      </c>
      <c r="Q24" s="73">
        <f t="shared" si="1"/>
        <v>0.14669435586840066</v>
      </c>
      <c r="T24" s="85">
        <f t="shared" si="5"/>
        <v>-5.1115263772252917E-3</v>
      </c>
      <c r="U24" s="86">
        <f>T24*'Assumed Values'!$D$8</f>
        <v>0</v>
      </c>
    </row>
    <row r="25" spans="2:21" x14ac:dyDescent="0.55000000000000004">
      <c r="F25" s="70">
        <f t="shared" si="2"/>
        <v>2039</v>
      </c>
      <c r="G25" s="80">
        <f t="shared" si="6"/>
        <v>11014.428287777182</v>
      </c>
      <c r="H25" s="79">
        <f t="shared" si="8"/>
        <v>3.3948891083538824E-2</v>
      </c>
      <c r="I25" s="70">
        <f>IF(AND(F25&gt;='Inputs &amp; Outputs'!B$13,F25&lt;'Inputs &amp; Outputs'!B$13+'Inputs &amp; Outputs'!B$19),1,0)</f>
        <v>1</v>
      </c>
      <c r="J25" s="71">
        <f>I25*'Inputs &amp; Outputs'!B$16*'Benefit Calculations'!G25*('Benefit Calculations'!C$4-'Benefit Calculations'!C$5)</f>
        <v>-20.327142421062881</v>
      </c>
      <c r="K25" s="89">
        <f t="shared" si="3"/>
        <v>-5.8257828946237464E-3</v>
      </c>
      <c r="L25" s="72">
        <f>K25*'Assumed Values'!$C$8</f>
        <v>-43.739977972835085</v>
      </c>
      <c r="M25" s="73">
        <f t="shared" si="0"/>
        <v>-10.563777094243575</v>
      </c>
      <c r="N25" s="88">
        <f>I25*'Inputs &amp; Outputs'!B$16*'Benefit Calculations'!G25*('Benefit Calculations'!D$4-'Benefit Calculations'!D$5)</f>
        <v>1.0750163857087103</v>
      </c>
      <c r="O25" s="89">
        <f t="shared" si="4"/>
        <v>3.0810095888404628E-4</v>
      </c>
      <c r="P25" s="72">
        <f>ABS(O25*'Assumed Values'!$C$7)</f>
        <v>0.58693232667410822</v>
      </c>
      <c r="Q25" s="73">
        <f t="shared" si="1"/>
        <v>0.14175183792368867</v>
      </c>
      <c r="T25" s="85">
        <f t="shared" si="5"/>
        <v>-5.2850570294763494E-3</v>
      </c>
      <c r="U25" s="86">
        <f>T25*'Assumed Values'!$D$8</f>
        <v>0</v>
      </c>
    </row>
    <row r="26" spans="2:21" x14ac:dyDescent="0.55000000000000004">
      <c r="F26" s="70">
        <f t="shared" si="2"/>
        <v>2040</v>
      </c>
      <c r="G26" s="80">
        <f t="shared" si="6"/>
        <v>11388.355914066378</v>
      </c>
      <c r="H26" s="79">
        <f t="shared" si="8"/>
        <v>3.3948891083538824E-2</v>
      </c>
      <c r="I26" s="70">
        <f>IF(AND(F26&gt;='Inputs &amp; Outputs'!B$13,F26&lt;'Inputs &amp; Outputs'!B$13+'Inputs &amp; Outputs'!B$19),1,0)</f>
        <v>1</v>
      </c>
      <c r="J26" s="71">
        <f>I26*'Inputs &amp; Outputs'!B$16*'Benefit Calculations'!G26*('Benefit Calculations'!C$4-'Benefit Calculations'!C$5)</f>
        <v>-21.017226365155125</v>
      </c>
      <c r="K26" s="89">
        <f t="shared" si="3"/>
        <v>-6.0235617635896709E-3</v>
      </c>
      <c r="L26" s="72">
        <f>K26*'Assumed Values'!$C$8</f>
        <v>-45.224901721031252</v>
      </c>
      <c r="M26" s="73">
        <f t="shared" si="0"/>
        <v>-10.207855712380217</v>
      </c>
      <c r="N26" s="88">
        <f>I26*'Inputs &amp; Outputs'!B$16*'Benefit Calculations'!G26*('Benefit Calculations'!D$4-'Benefit Calculations'!D$5)</f>
        <v>1.111511999900155</v>
      </c>
      <c r="O26" s="89">
        <f t="shared" si="4"/>
        <v>3.1856064477993475E-4</v>
      </c>
      <c r="P26" s="72">
        <f>ABS(O26*'Assumed Values'!$C$7)</f>
        <v>0.60685802830577573</v>
      </c>
      <c r="Q26" s="73">
        <f t="shared" si="1"/>
        <v>0.13697584638341259</v>
      </c>
      <c r="T26" s="85">
        <f t="shared" si="5"/>
        <v>-5.464478854940333E-3</v>
      </c>
      <c r="U26" s="86">
        <f>T26*'Assumed Values'!$D$8</f>
        <v>0</v>
      </c>
    </row>
    <row r="27" spans="2:21" x14ac:dyDescent="0.55000000000000004">
      <c r="F27" s="70">
        <f t="shared" si="2"/>
        <v>2041</v>
      </c>
      <c r="G27" s="80">
        <f t="shared" si="6"/>
        <v>11774.977968613593</v>
      </c>
      <c r="H27" s="79">
        <f t="shared" si="8"/>
        <v>3.3948891083538824E-2</v>
      </c>
      <c r="I27" s="70">
        <f>IF(AND(F27&gt;='Inputs &amp; Outputs'!B$13,F27&lt;'Inputs &amp; Outputs'!B$13+'Inputs &amp; Outputs'!B$19),1,0)</f>
        <v>1</v>
      </c>
      <c r="J27" s="71">
        <f>I27*'Inputs &amp; Outputs'!B$16*'Benefit Calculations'!G27*('Benefit Calculations'!C$4-'Benefit Calculations'!C$5)</f>
        <v>-21.730737893903857</v>
      </c>
      <c r="K27" s="89">
        <f t="shared" si="3"/>
        <v>-6.2280550058367457E-3</v>
      </c>
      <c r="L27" s="72">
        <f>K27*'Assumed Values'!$C$8</f>
        <v>-46.760236983822288</v>
      </c>
      <c r="M27" s="73">
        <f t="shared" si="0"/>
        <v>-9.8639262562208341</v>
      </c>
      <c r="N27" s="88">
        <f>I27*'Inputs &amp; Outputs'!B$16*'Benefit Calculations'!G27*('Benefit Calculations'!D$4-'Benefit Calculations'!D$5)</f>
        <v>1.1492465997228118</v>
      </c>
      <c r="O27" s="89">
        <f t="shared" si="4"/>
        <v>3.2937542541307063E-4</v>
      </c>
      <c r="P27" s="72">
        <f>ABS(O27*'Assumed Values'!$C$7)</f>
        <v>0.62746018541189952</v>
      </c>
      <c r="Q27" s="73">
        <f t="shared" si="1"/>
        <v>0.13236077053584913</v>
      </c>
      <c r="T27" s="85">
        <f t="shared" si="5"/>
        <v>-5.6499918524150023E-3</v>
      </c>
      <c r="U27" s="86">
        <f>T27*'Assumed Values'!$D$8</f>
        <v>0</v>
      </c>
    </row>
    <row r="28" spans="2:21" x14ac:dyDescent="0.55000000000000004">
      <c r="F28" s="70">
        <f t="shared" si="2"/>
        <v>2042</v>
      </c>
      <c r="G28" s="80">
        <f t="shared" si="6"/>
        <v>12174.725413181126</v>
      </c>
      <c r="H28" s="79">
        <f t="shared" si="8"/>
        <v>3.3948891083538824E-2</v>
      </c>
      <c r="I28" s="70">
        <f>IF(AND(F28&gt;='Inputs &amp; Outputs'!B$13,F28&lt;'Inputs &amp; Outputs'!B$13+'Inputs &amp; Outputs'!B$19),1,0)</f>
        <v>1</v>
      </c>
      <c r="J28" s="71">
        <f>I28*'Inputs &amp; Outputs'!B$16*'Benefit Calculations'!G28*('Benefit Calculations'!C$4-'Benefit Calculations'!C$5)</f>
        <v>-22.468472347828932</v>
      </c>
      <c r="K28" s="89">
        <f t="shared" si="3"/>
        <v>-6.4394905668921877E-3</v>
      </c>
      <c r="L28" s="72">
        <f>K28*'Assumed Values'!$C$8</f>
        <v>-48.347695176226544</v>
      </c>
      <c r="M28" s="73">
        <f t="shared" si="0"/>
        <v>-9.5315846863077898</v>
      </c>
      <c r="N28" s="88">
        <f>I28*'Inputs &amp; Outputs'!B$16*'Benefit Calculations'!G28*('Benefit Calculations'!D$4-'Benefit Calculations'!D$5)</f>
        <v>1.1882622473649289</v>
      </c>
      <c r="O28" s="89">
        <f t="shared" si="4"/>
        <v>3.4055735585601323E-4</v>
      </c>
      <c r="P28" s="72">
        <f>ABS(O28*'Assumed Values'!$C$7)</f>
        <v>0.6487617629057052</v>
      </c>
      <c r="Q28" s="73">
        <f t="shared" si="1"/>
        <v>0.1279011887088822</v>
      </c>
      <c r="T28" s="85">
        <f t="shared" si="5"/>
        <v>-5.8418028104355226E-3</v>
      </c>
      <c r="U28" s="86">
        <f>T28*'Assumed Values'!$D$8</f>
        <v>0</v>
      </c>
    </row>
    <row r="29" spans="2:21" x14ac:dyDescent="0.55000000000000004">
      <c r="F29" s="70">
        <f t="shared" si="2"/>
        <v>2043</v>
      </c>
      <c r="G29" s="80">
        <f t="shared" si="6"/>
        <v>12588.043840205204</v>
      </c>
      <c r="H29" s="79">
        <f t="shared" si="8"/>
        <v>3.3948891083538824E-2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55000000000000004">
      <c r="F30" s="70">
        <f t="shared" si="2"/>
        <v>2044</v>
      </c>
      <c r="G30" s="80">
        <f t="shared" si="6"/>
        <v>13015.393969491142</v>
      </c>
      <c r="H30" s="79">
        <f t="shared" si="8"/>
        <v>3.3948891083538824E-2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55000000000000004">
      <c r="F31" s="70">
        <f t="shared" si="2"/>
        <v>2045</v>
      </c>
      <c r="G31" s="80">
        <f>'Inputs &amp; Outputs'!$B$24</f>
        <v>15902</v>
      </c>
      <c r="H31" s="79">
        <f t="shared" si="8"/>
        <v>3.3948891083538824E-2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55000000000000004">
      <c r="F32" s="70">
        <f t="shared" si="2"/>
        <v>2046</v>
      </c>
      <c r="G32" s="80">
        <f t="shared" si="6"/>
        <v>16441.855266010436</v>
      </c>
      <c r="H32" s="79">
        <f t="shared" si="8"/>
        <v>3.3948891083538824E-2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55000000000000004">
      <c r="F33" s="70">
        <f t="shared" si="2"/>
        <v>2047</v>
      </c>
      <c r="G33" s="80">
        <f t="shared" si="6"/>
        <v>17000.038019647534</v>
      </c>
      <c r="H33" s="79">
        <f t="shared" si="8"/>
        <v>3.3948891083538824E-2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55000000000000004">
      <c r="F34" s="70">
        <f t="shared" si="2"/>
        <v>2048</v>
      </c>
      <c r="G34" s="80">
        <f t="shared" si="6"/>
        <v>17577.170458792567</v>
      </c>
      <c r="H34" s="79">
        <f t="shared" si="8"/>
        <v>3.3948891083538824E-2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55000000000000004">
      <c r="F35" s="70">
        <f t="shared" si="2"/>
        <v>2049</v>
      </c>
      <c r="G35" s="80">
        <f t="shared" si="6"/>
        <v>18173.89590425491</v>
      </c>
      <c r="H35" s="79">
        <f t="shared" si="8"/>
        <v>3.3948891083538824E-2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55000000000000004">
      <c r="F36" s="70">
        <f t="shared" si="2"/>
        <v>2050</v>
      </c>
      <c r="G36" s="80">
        <f t="shared" si="6"/>
        <v>18790.879516872032</v>
      </c>
      <c r="H36" s="79">
        <f t="shared" si="8"/>
        <v>3.3948891083538824E-2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55000000000000004">
      <c r="F37" s="70" t="s">
        <v>58</v>
      </c>
      <c r="G37" s="70"/>
      <c r="H37" s="70"/>
      <c r="I37" s="70"/>
      <c r="J37" s="71">
        <f>SUM(J4:J36)</f>
        <v>-328.68635652013876</v>
      </c>
      <c r="K37" s="71">
        <f t="shared" ref="K37:Q37" si="9">SUM(K4:K36)</f>
        <v>-9.4201895861518822E-2</v>
      </c>
      <c r="L37" s="74">
        <f t="shared" si="9"/>
        <v>-707.26783412828331</v>
      </c>
      <c r="M37" s="75">
        <f t="shared" si="9"/>
        <v>-262.21864279169205</v>
      </c>
      <c r="N37" s="88">
        <f t="shared" si="9"/>
        <v>17.382827930201923</v>
      </c>
      <c r="O37" s="88">
        <f t="shared" si="9"/>
        <v>4.9819389030808531E-3</v>
      </c>
      <c r="P37" s="76">
        <f t="shared" si="9"/>
        <v>9.4905936103690252</v>
      </c>
      <c r="Q37" s="75">
        <f t="shared" si="9"/>
        <v>3.5186254141837443</v>
      </c>
      <c r="T37" s="85">
        <f>SUM(T4:T36)</f>
        <v>-8.5458452695236081E-2</v>
      </c>
      <c r="U37" s="86">
        <f>SUM(U4:U36)</f>
        <v>0</v>
      </c>
    </row>
    <row r="38" spans="6:21" x14ac:dyDescent="0.55000000000000004">
      <c r="O38" s="56"/>
      <c r="P38" s="56"/>
    </row>
    <row r="39" spans="6:21" x14ac:dyDescent="0.55000000000000004">
      <c r="O39" s="77"/>
      <c r="P39" s="56"/>
    </row>
    <row r="40" spans="6:21" x14ac:dyDescent="0.55000000000000004">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4" x14ac:dyDescent="0.55000000000000004">
      <c r="B2" s="2" t="s">
        <v>99</v>
      </c>
    </row>
    <row r="3" spans="2:4" s="49" customFormat="1" x14ac:dyDescent="0.55000000000000004">
      <c r="B3" s="2"/>
    </row>
    <row r="4" spans="2:4" s="49" customFormat="1" x14ac:dyDescent="0.55000000000000004">
      <c r="B4" s="3" t="s">
        <v>98</v>
      </c>
    </row>
    <row r="5" spans="2:4" s="49" customFormat="1" x14ac:dyDescent="0.55000000000000004">
      <c r="B5" s="3"/>
    </row>
    <row r="6" spans="2:4" s="49" customFormat="1" x14ac:dyDescent="0.55000000000000004">
      <c r="B6" s="32" t="s">
        <v>0</v>
      </c>
      <c r="C6" s="32" t="s">
        <v>100</v>
      </c>
      <c r="D6" s="29"/>
    </row>
    <row r="7" spans="2:4" s="49" customFormat="1" x14ac:dyDescent="0.55000000000000004">
      <c r="B7" s="31" t="s">
        <v>1</v>
      </c>
      <c r="C7" s="65">
        <v>1905</v>
      </c>
      <c r="D7" s="90"/>
    </row>
    <row r="8" spans="2:4" s="49" customFormat="1" x14ac:dyDescent="0.55000000000000004">
      <c r="B8" s="31" t="s">
        <v>2</v>
      </c>
      <c r="C8" s="65">
        <v>7508</v>
      </c>
      <c r="D8" s="90"/>
    </row>
    <row r="9" spans="2:4" x14ac:dyDescent="0.55000000000000004">
      <c r="B9" s="27"/>
      <c r="C9" s="28"/>
    </row>
    <row r="10" spans="2:4" s="49" customFormat="1" x14ac:dyDescent="0.55000000000000004">
      <c r="B10" s="27"/>
      <c r="C10" s="28"/>
    </row>
    <row r="11" spans="2:4" x14ac:dyDescent="0.55000000000000004">
      <c r="B11" s="29" t="s">
        <v>23</v>
      </c>
    </row>
    <row r="12" spans="2:4" s="49" customFormat="1" ht="72" x14ac:dyDescent="0.55000000000000004">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4.4" x14ac:dyDescent="0.55000000000000004"/>
  <cols>
    <col min="1" max="1" width="13.41796875" bestFit="1" customWidth="1"/>
    <col min="3" max="8" width="12" style="46" bestFit="1" customWidth="1"/>
    <col min="9" max="9" width="12.15625" style="46" bestFit="1" customWidth="1"/>
    <col min="10" max="10" width="12" style="46" bestFit="1" customWidth="1"/>
    <col min="11" max="11" width="12.15625" bestFit="1" customWidth="1"/>
  </cols>
  <sheetData>
    <row r="1" spans="1:14" s="49" customFormat="1" x14ac:dyDescent="0.55000000000000004">
      <c r="A1" s="123" t="s">
        <v>118</v>
      </c>
      <c r="B1" s="123"/>
      <c r="C1" s="123"/>
      <c r="D1" s="123"/>
      <c r="E1" s="123"/>
      <c r="F1" s="123"/>
      <c r="G1" s="123"/>
      <c r="H1" s="123"/>
      <c r="I1" s="123"/>
      <c r="J1" s="123"/>
    </row>
    <row r="2" spans="1:14" x14ac:dyDescent="0.55000000000000004">
      <c r="A2" s="91" t="s">
        <v>65</v>
      </c>
      <c r="B2" s="91" t="s">
        <v>66</v>
      </c>
      <c r="C2" s="116" t="s">
        <v>67</v>
      </c>
      <c r="D2" s="116" t="s">
        <v>68</v>
      </c>
      <c r="E2" s="116" t="s">
        <v>69</v>
      </c>
      <c r="F2" s="116" t="s">
        <v>70</v>
      </c>
      <c r="G2" s="116" t="s">
        <v>71</v>
      </c>
      <c r="H2" s="116" t="s">
        <v>72</v>
      </c>
      <c r="I2" s="116" t="s">
        <v>73</v>
      </c>
      <c r="J2" s="116" t="s">
        <v>74</v>
      </c>
    </row>
    <row r="3" spans="1:14" x14ac:dyDescent="0.55000000000000004">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55000000000000004">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55000000000000004">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55000000000000004">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55000000000000004">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55000000000000004">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55000000000000004">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55000000000000004">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55000000000000004">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55000000000000004">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55000000000000004">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55000000000000004">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55000000000000004">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55000000000000004">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55000000000000004">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55000000000000004">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55000000000000004">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55000000000000004">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55000000000000004">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55000000000000004">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55000000000000004">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55000000000000004">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55000000000000004">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55000000000000004">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55000000000000004">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55000000000000004">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55000000000000004">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55000000000000004">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55000000000000004">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55000000000000004">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55000000000000004">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4.4" x14ac:dyDescent="0.55000000000000004"/>
  <cols>
    <col min="1" max="1" width="13.41796875" bestFit="1" customWidth="1"/>
    <col min="3" max="9" width="12.15625" style="46" bestFit="1" customWidth="1"/>
    <col min="10" max="10" width="10.578125" style="46" bestFit="1" customWidth="1"/>
  </cols>
  <sheetData>
    <row r="1" spans="1:15" s="49" customFormat="1" x14ac:dyDescent="0.55000000000000004">
      <c r="A1" s="123" t="s">
        <v>118</v>
      </c>
      <c r="B1" s="123"/>
      <c r="C1" s="123"/>
      <c r="D1" s="123"/>
      <c r="E1" s="123"/>
      <c r="F1" s="123"/>
      <c r="G1" s="123"/>
      <c r="H1" s="123"/>
      <c r="I1" s="123"/>
      <c r="J1" s="123"/>
    </row>
    <row r="2" spans="1:15" s="2" customFormat="1" x14ac:dyDescent="0.55000000000000004">
      <c r="A2" s="91" t="s">
        <v>65</v>
      </c>
      <c r="B2" s="91" t="s">
        <v>66</v>
      </c>
      <c r="C2" s="116" t="s">
        <v>67</v>
      </c>
      <c r="D2" s="116" t="s">
        <v>68</v>
      </c>
      <c r="E2" s="116" t="s">
        <v>69</v>
      </c>
      <c r="F2" s="116" t="s">
        <v>70</v>
      </c>
      <c r="G2" s="116" t="s">
        <v>71</v>
      </c>
      <c r="H2" s="116" t="s">
        <v>72</v>
      </c>
      <c r="I2" s="116" t="s">
        <v>73</v>
      </c>
      <c r="J2" s="116" t="s">
        <v>74</v>
      </c>
    </row>
    <row r="3" spans="1:15" x14ac:dyDescent="0.55000000000000004">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55000000000000004">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55000000000000004">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55000000000000004">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55000000000000004">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55000000000000004">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55000000000000004">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55000000000000004">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55000000000000004">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55000000000000004">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55000000000000004">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55000000000000004">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55000000000000004">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55000000000000004">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55000000000000004">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55000000000000004">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s="2" customFormat="1"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55000000000000004">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55000000000000004">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55000000000000004">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55000000000000004">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55000000000000004">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55000000000000004">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55000000000000004">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55000000000000004">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55000000000000004">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55000000000000004">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55000000000000004">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55000000000000004">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55000000000000004">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55000000000000004">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55000000000000004">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4.4" x14ac:dyDescent="0.55000000000000004"/>
  <cols>
    <col min="3" max="3" width="23.15625" customWidth="1"/>
    <col min="4" max="4" width="11.15625" bestFit="1" customWidth="1"/>
  </cols>
  <sheetData>
    <row r="2" spans="2:4" x14ac:dyDescent="0.55000000000000004">
      <c r="B2" t="s">
        <v>125</v>
      </c>
      <c r="C2" t="s">
        <v>124</v>
      </c>
    </row>
    <row r="3" spans="2:4" x14ac:dyDescent="0.55000000000000004">
      <c r="C3" t="s">
        <v>126</v>
      </c>
    </row>
    <row r="5" spans="2:4" x14ac:dyDescent="0.55000000000000004">
      <c r="C5" s="94" t="s">
        <v>119</v>
      </c>
      <c r="D5" s="95" t="s">
        <v>120</v>
      </c>
    </row>
    <row r="6" spans="2:4" x14ac:dyDescent="0.55000000000000004">
      <c r="C6" s="92" t="s">
        <v>121</v>
      </c>
      <c r="D6" s="93">
        <v>20</v>
      </c>
    </row>
    <row r="7" spans="2:4" x14ac:dyDescent="0.55000000000000004">
      <c r="C7" s="92" t="s">
        <v>122</v>
      </c>
      <c r="D7" s="93">
        <v>20</v>
      </c>
    </row>
    <row r="8" spans="2:4" x14ac:dyDescent="0.55000000000000004">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2018-10-30T21:17:47Z</cp:lastPrinted>
  <dcterms:created xsi:type="dcterms:W3CDTF">2012-07-25T15:48:32Z</dcterms:created>
  <dcterms:modified xsi:type="dcterms:W3CDTF">2018-10-30T21:53:46Z</dcterms:modified>
</cp:coreProperties>
</file>