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anning\SHARED\TIP 2018-2022\Inner Katy Busway\Inner Katy Busway Final\"/>
    </mc:Choice>
  </mc:AlternateContent>
  <xr:revisionPtr revIDLastSave="0" documentId="10_ncr:100000_{69C69D02-3336-4960-BFDC-7E784D6604D3}" xr6:coauthVersionLast="31" xr6:coauthVersionMax="31" xr10:uidLastSave="{00000000-0000-0000-0000-000000000000}"/>
  <bookViews>
    <workbookView xWindow="0" yWindow="0" windowWidth="20490" windowHeight="7545" activeTab="1" xr2:uid="{00000000-000D-0000-FFFF-FFFF00000000}"/>
  </bookViews>
  <sheets>
    <sheet name="Instructions" sheetId="4" r:id="rId1"/>
    <sheet name="Project Budget" sheetId="3" r:id="rId2"/>
    <sheet name="EcoBenes" sheetId="5" r:id="rId3"/>
  </sheets>
  <calcPr calcId="179017"/>
</workbook>
</file>

<file path=xl/calcChain.xml><?xml version="1.0" encoding="utf-8"?>
<calcChain xmlns="http://schemas.openxmlformats.org/spreadsheetml/2006/main">
  <c r="D12" i="5" l="1"/>
  <c r="F12" i="5" s="1"/>
  <c r="D13" i="5"/>
  <c r="F13" i="5" s="1"/>
  <c r="B21" i="5" l="1"/>
  <c r="B22" i="5" s="1"/>
  <c r="B11" i="5" s="1"/>
  <c r="D11" i="5" l="1"/>
  <c r="B14" i="5"/>
  <c r="C4" i="5"/>
  <c r="D14" i="5" l="1"/>
  <c r="F11" i="5"/>
  <c r="F14" i="5" s="1"/>
  <c r="E25" i="3"/>
  <c r="E27" i="3" l="1"/>
</calcChain>
</file>

<file path=xl/sharedStrings.xml><?xml version="1.0" encoding="utf-8"?>
<sst xmlns="http://schemas.openxmlformats.org/spreadsheetml/2006/main" count="61" uniqueCount="56">
  <si>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</si>
  <si>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</si>
  <si>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</si>
  <si>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</si>
  <si>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</si>
  <si>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</si>
  <si>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</si>
  <si>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</si>
  <si>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</si>
  <si>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</si>
  <si>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</si>
  <si>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</si>
  <si>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</si>
  <si>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</si>
  <si>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</si>
  <si>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</si>
  <si>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</si>
  <si>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</si>
  <si>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</si>
  <si>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</si>
  <si>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</si>
  <si>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</si>
  <si>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</si>
  <si>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</si>
  <si>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</si>
  <si>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</si>
  <si>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</si>
  <si>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</si>
  <si>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</si>
  <si>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</si>
  <si>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</si>
  <si>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</si>
  <si>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</si>
  <si>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</si>
  <si>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IH 10 (Katy Freeway)</t>
  </si>
  <si>
    <t>Nov-21</t>
  </si>
  <si>
    <t>Economic Benefits</t>
  </si>
  <si>
    <t>Project cost</t>
  </si>
  <si>
    <t>Job-years</t>
  </si>
  <si>
    <t xml:space="preserve">https://obamawhitehouse.archives.gov/administration/eop/cea/Estimate-of-Job-Creation/ </t>
  </si>
  <si>
    <t>$/Job-year</t>
  </si>
  <si>
    <t>$92,000 per job-year in 2009 escalated to $105,110 in 2017</t>
  </si>
  <si>
    <t xml:space="preserve"> using the Consumer Price Index from the Bureau of Labor Statistics </t>
  </si>
  <si>
    <t>O&amp;M job-years</t>
  </si>
  <si>
    <t>Duration</t>
  </si>
  <si>
    <t>Total</t>
  </si>
  <si>
    <t>Shep/Durhm TC</t>
  </si>
  <si>
    <t>Miles HOV</t>
  </si>
  <si>
    <t>O&amp;M cost</t>
  </si>
  <si>
    <t>Esclation to 2018</t>
  </si>
  <si>
    <t>Cost per mile</t>
  </si>
  <si>
    <t>Studemont</t>
  </si>
  <si>
    <t>Bus lanes- 5.27 mi</t>
  </si>
  <si>
    <t>HOV Maint &amp; Enforcement METRO 2010</t>
  </si>
  <si>
    <t>Source: METRO 2010</t>
  </si>
  <si>
    <t>Inner Katy BRT and Busway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</si>
</sst>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;&quot;---&quot;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A5A5A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1" fillId="4" borderId="1" xfId="1" applyNumberFormat="1" applyFont="1" applyFill="1" applyBorder="1" applyAlignment="1">
      <alignment horizontal="center"/>
    </xf>
    <xf numFmtId="165" fontId="5" fillId="4" borderId="1" xfId="1" applyNumberFormat="1" applyFont="1" applyFill="1" applyBorder="1" applyAlignment="1">
      <alignment horizontal="center"/>
    </xf>
    <xf numFmtId="17" fontId="0" fillId="4" borderId="1" xfId="0" applyNumberFormat="1" applyFill="1" applyBorder="1" applyAlignment="1">
      <alignment horizontal="center" vertical="center"/>
    </xf>
    <xf numFmtId="16" fontId="0" fillId="4" borderId="1" xfId="0" quotePrefix="1" applyNumberFormat="1" applyFill="1" applyBorder="1" applyAlignment="1">
      <alignment horizontal="center" vertical="center"/>
    </xf>
    <xf numFmtId="44" fontId="0" fillId="0" borderId="0" xfId="1" applyFont="1"/>
    <xf numFmtId="165" fontId="0" fillId="0" borderId="0" xfId="1" applyNumberFormat="1" applyFont="1"/>
    <xf numFmtId="166" fontId="0" fillId="0" borderId="0" xfId="2" applyNumberFormat="1" applyFont="1"/>
    <xf numFmtId="0" fontId="6" fillId="0" borderId="0" xfId="3"/>
    <xf numFmtId="167" fontId="0" fillId="0" borderId="0" xfId="0" applyNumberFormat="1"/>
    <xf numFmtId="9" fontId="0" fillId="0" borderId="0" xfId="0" applyNumberFormat="1"/>
    <xf numFmtId="165" fontId="0" fillId="0" borderId="0" xfId="0" applyNumberFormat="1"/>
    <xf numFmtId="0" fontId="0" fillId="0" borderId="11" xfId="0" applyBorder="1"/>
    <xf numFmtId="165" fontId="0" fillId="0" borderId="11" xfId="1" applyNumberFormat="1" applyFont="1" applyBorder="1"/>
    <xf numFmtId="0" fontId="0" fillId="0" borderId="12" xfId="0" applyBorder="1"/>
    <xf numFmtId="44" fontId="0" fillId="0" borderId="0" xfId="0" applyNumberFormat="1"/>
    <xf numFmtId="44" fontId="0" fillId="0" borderId="11" xfId="1" applyFont="1" applyBorder="1"/>
    <xf numFmtId="167" fontId="0" fillId="0" borderId="11" xfId="0" applyNumberFormat="1" applyBorder="1"/>
    <xf numFmtId="165" fontId="1" fillId="5" borderId="2" xfId="1" applyNumberFormat="1" applyFont="1" applyFill="1" applyBorder="1" applyAlignment="1">
      <alignment horizontal="center" vertical="center"/>
    </xf>
    <xf numFmtId="165" fontId="1" fillId="5" borderId="3" xfId="1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obamawhitehouse.archives.gov/administration/eop/cea/Estimate-of-Job-Cre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9"/>
  <sheetViews>
    <sheetView tabSelected="1" zoomScale="110" zoomScaleNormal="110" workbookViewId="0">
      <selection activeCell="E23" sqref="E23"/>
    </sheetView>
  </sheetViews>
  <sheetFormatPr defaultRowHeight="15" x14ac:dyDescent="0.25"/>
  <cols>
    <col min="2" max="2" width="31.5703125" customWidth="1"/>
    <col min="3" max="3" width="22" customWidth="1"/>
    <col min="4" max="4" width="23.42578125" customWidth="1"/>
    <col min="5" max="5" width="13.140625" style="1" customWidth="1"/>
    <col min="13" max="13" width="10" bestFit="1" customWidth="1"/>
    <col min="15" max="15" width="11.5703125" customWidth="1"/>
  </cols>
  <sheetData>
    <row r="2" spans="2:16" x14ac:dyDescent="0.25">
      <c r="B2" s="50" t="s">
        <v>22</v>
      </c>
      <c r="C2" s="50"/>
      <c r="D2" s="50"/>
      <c r="E2" s="50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34" t="s">
        <v>55</v>
      </c>
      <c r="D6" s="35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34" t="s">
        <v>29</v>
      </c>
      <c r="D7" s="35"/>
      <c r="O7" t="s">
        <v>30</v>
      </c>
    </row>
    <row r="8" spans="2:16" x14ac:dyDescent="0.25">
      <c r="B8" s="5" t="s">
        <v>15</v>
      </c>
      <c r="C8" s="34" t="s">
        <v>34</v>
      </c>
      <c r="D8" s="35"/>
      <c r="O8" t="s">
        <v>28</v>
      </c>
    </row>
    <row r="9" spans="2:16" x14ac:dyDescent="0.25">
      <c r="B9" s="5" t="s">
        <v>19</v>
      </c>
      <c r="C9" s="34" t="s">
        <v>17</v>
      </c>
      <c r="D9" s="35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48" t="s">
        <v>20</v>
      </c>
      <c r="C11" s="48" t="s">
        <v>7</v>
      </c>
      <c r="D11" s="48" t="s">
        <v>8</v>
      </c>
      <c r="E11" s="48" t="s">
        <v>18</v>
      </c>
      <c r="O11" t="s">
        <v>32</v>
      </c>
    </row>
    <row r="12" spans="2:16" x14ac:dyDescent="0.25">
      <c r="B12" s="49"/>
      <c r="C12" s="49"/>
      <c r="D12" s="49"/>
      <c r="E12" s="49"/>
      <c r="O12" t="s">
        <v>33</v>
      </c>
    </row>
    <row r="13" spans="2:16" x14ac:dyDescent="0.25">
      <c r="B13" s="6" t="s">
        <v>0</v>
      </c>
      <c r="C13" s="17">
        <v>43344</v>
      </c>
      <c r="D13" s="17">
        <v>43770</v>
      </c>
      <c r="E13" s="15">
        <v>500</v>
      </c>
    </row>
    <row r="14" spans="2:16" x14ac:dyDescent="0.25">
      <c r="B14" s="6" t="s">
        <v>1</v>
      </c>
      <c r="C14" s="17">
        <v>43862</v>
      </c>
      <c r="D14" s="17">
        <v>44136</v>
      </c>
      <c r="E14" s="15">
        <v>15100</v>
      </c>
    </row>
    <row r="15" spans="2:16" x14ac:dyDescent="0.25">
      <c r="B15" s="6" t="s">
        <v>2</v>
      </c>
      <c r="C15" s="17">
        <v>43831</v>
      </c>
      <c r="D15" s="17">
        <v>44105</v>
      </c>
      <c r="E15" s="15">
        <v>5000</v>
      </c>
    </row>
    <row r="16" spans="2:16" x14ac:dyDescent="0.25">
      <c r="B16" s="6" t="s">
        <v>3</v>
      </c>
      <c r="C16" s="18" t="s">
        <v>35</v>
      </c>
      <c r="D16" s="17">
        <v>44866</v>
      </c>
      <c r="E16" s="15">
        <v>750</v>
      </c>
    </row>
    <row r="17" spans="2:13" x14ac:dyDescent="0.25">
      <c r="B17" s="6" t="s">
        <v>6</v>
      </c>
      <c r="C17" s="17">
        <v>44501</v>
      </c>
      <c r="D17" s="17">
        <v>45292</v>
      </c>
      <c r="E17" s="16">
        <v>259650</v>
      </c>
    </row>
    <row r="18" spans="2:13" x14ac:dyDescent="0.25">
      <c r="B18" s="36" t="s">
        <v>10</v>
      </c>
      <c r="C18" s="38"/>
      <c r="D18" s="39"/>
      <c r="E18" s="32">
        <v>168600</v>
      </c>
    </row>
    <row r="19" spans="2:13" x14ac:dyDescent="0.25">
      <c r="B19" s="37"/>
      <c r="C19" s="40"/>
      <c r="D19" s="41"/>
      <c r="E19" s="33"/>
    </row>
    <row r="20" spans="2:13" ht="15" customHeight="1" x14ac:dyDescent="0.25">
      <c r="B20" s="9" t="s">
        <v>11</v>
      </c>
      <c r="C20" s="45"/>
      <c r="D20" s="46"/>
      <c r="E20" s="47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8">
        <v>112400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42"/>
      <c r="C24" s="43"/>
      <c r="D24" s="43"/>
      <c r="E24" s="44"/>
    </row>
    <row r="25" spans="2:13" x14ac:dyDescent="0.25">
      <c r="B25" s="10" t="s">
        <v>12</v>
      </c>
      <c r="C25" s="51"/>
      <c r="D25" s="52"/>
      <c r="E25" s="11">
        <f>SUM(E21:E23)</f>
        <v>112400</v>
      </c>
    </row>
    <row r="26" spans="2:13" x14ac:dyDescent="0.25">
      <c r="B26" s="42"/>
      <c r="C26" s="43"/>
      <c r="D26" s="43"/>
      <c r="E26" s="44"/>
    </row>
    <row r="27" spans="2:13" x14ac:dyDescent="0.25">
      <c r="B27" s="36" t="s">
        <v>21</v>
      </c>
      <c r="C27" s="38"/>
      <c r="D27" s="39"/>
      <c r="E27" s="32">
        <f>E18+E25</f>
        <v>281000</v>
      </c>
    </row>
    <row r="28" spans="2:13" x14ac:dyDescent="0.25">
      <c r="B28" s="37"/>
      <c r="C28" s="40"/>
      <c r="D28" s="41"/>
      <c r="E28" s="33"/>
    </row>
    <row r="29" spans="2:13" x14ac:dyDescent="0.25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workbookViewId="0">
      <selection activeCell="F22" sqref="F22"/>
    </sheetView>
  </sheetViews>
  <sheetFormatPr defaultRowHeight="15" x14ac:dyDescent="0.25"/>
  <cols>
    <col min="1" max="1" width="18.85546875" customWidth="1"/>
    <col min="2" max="4" width="12.7109375" customWidth="1"/>
  </cols>
  <sheetData>
    <row r="1" spans="1:6" x14ac:dyDescent="0.25">
      <c r="A1" t="s">
        <v>36</v>
      </c>
    </row>
    <row r="3" spans="1:6" x14ac:dyDescent="0.25">
      <c r="A3" t="s">
        <v>37</v>
      </c>
      <c r="B3" t="s">
        <v>40</v>
      </c>
      <c r="C3" t="s">
        <v>38</v>
      </c>
    </row>
    <row r="4" spans="1:6" x14ac:dyDescent="0.25">
      <c r="A4" s="20">
        <v>281000000</v>
      </c>
      <c r="B4" s="20">
        <v>105110</v>
      </c>
      <c r="C4" s="21">
        <f>A4/B4</f>
        <v>2673.3897821330033</v>
      </c>
    </row>
    <row r="6" spans="1:6" x14ac:dyDescent="0.25">
      <c r="A6" s="22" t="s">
        <v>39</v>
      </c>
    </row>
    <row r="7" spans="1:6" x14ac:dyDescent="0.25">
      <c r="A7" t="s">
        <v>41</v>
      </c>
    </row>
    <row r="8" spans="1:6" x14ac:dyDescent="0.25">
      <c r="A8" t="s">
        <v>42</v>
      </c>
    </row>
    <row r="10" spans="1:6" x14ac:dyDescent="0.25">
      <c r="A10" s="28" t="s">
        <v>43</v>
      </c>
      <c r="B10" s="28"/>
      <c r="C10" s="28" t="s">
        <v>40</v>
      </c>
      <c r="D10" s="28" t="s">
        <v>38</v>
      </c>
      <c r="E10" s="28" t="s">
        <v>44</v>
      </c>
      <c r="F10" s="28" t="s">
        <v>45</v>
      </c>
    </row>
    <row r="11" spans="1:6" x14ac:dyDescent="0.25">
      <c r="A11" t="s">
        <v>52</v>
      </c>
      <c r="B11" s="29">
        <f>B22*5.27</f>
        <v>191037.49999999997</v>
      </c>
      <c r="C11" s="19">
        <v>105110</v>
      </c>
      <c r="D11" s="23">
        <f>B11/C11</f>
        <v>1.8175007135381978</v>
      </c>
      <c r="E11">
        <v>30</v>
      </c>
      <c r="F11" s="23">
        <f>D11*E11</f>
        <v>54.525021406145932</v>
      </c>
    </row>
    <row r="12" spans="1:6" x14ac:dyDescent="0.25">
      <c r="A12" t="s">
        <v>46</v>
      </c>
      <c r="B12" s="19">
        <v>265000</v>
      </c>
      <c r="C12" s="19">
        <v>105110</v>
      </c>
      <c r="D12" s="23">
        <f t="shared" ref="D12:D13" si="0">B12/C12</f>
        <v>2.5211682998763201</v>
      </c>
      <c r="E12">
        <v>30</v>
      </c>
      <c r="F12" s="23">
        <f t="shared" ref="F12:F13" si="1">D12*E12</f>
        <v>75.635048996289598</v>
      </c>
    </row>
    <row r="13" spans="1:6" ht="15.75" thickBot="1" x14ac:dyDescent="0.3">
      <c r="A13" s="26" t="s">
        <v>51</v>
      </c>
      <c r="B13" s="30">
        <v>31000</v>
      </c>
      <c r="C13" s="30">
        <v>105110</v>
      </c>
      <c r="D13" s="31">
        <f t="shared" si="0"/>
        <v>0.29492912187232423</v>
      </c>
      <c r="E13" s="26">
        <v>30</v>
      </c>
      <c r="F13" s="31">
        <f t="shared" si="1"/>
        <v>8.8478736561697264</v>
      </c>
    </row>
    <row r="14" spans="1:6" ht="15.75" thickTop="1" x14ac:dyDescent="0.25">
      <c r="B14" s="19">
        <f>SUM(B11:B13)</f>
        <v>487037.5</v>
      </c>
      <c r="D14" s="23">
        <f>SUM(D11:D13)</f>
        <v>4.6335981352868423</v>
      </c>
      <c r="F14" s="23">
        <f>SUM(F11:F13)</f>
        <v>139.00794405860526</v>
      </c>
    </row>
    <row r="17" spans="1:2" x14ac:dyDescent="0.25">
      <c r="A17" s="28" t="s">
        <v>53</v>
      </c>
      <c r="B17" s="28"/>
    </row>
    <row r="18" spans="1:2" x14ac:dyDescent="0.25">
      <c r="A18" t="s">
        <v>48</v>
      </c>
      <c r="B18" s="20">
        <v>3000000</v>
      </c>
    </row>
    <row r="19" spans="1:2" x14ac:dyDescent="0.25">
      <c r="A19" t="s">
        <v>47</v>
      </c>
      <c r="B19">
        <v>96</v>
      </c>
    </row>
    <row r="20" spans="1:2" x14ac:dyDescent="0.25">
      <c r="A20" t="s">
        <v>49</v>
      </c>
      <c r="B20" s="24">
        <v>0.02</v>
      </c>
    </row>
    <row r="21" spans="1:2" ht="15.75" thickBot="1" x14ac:dyDescent="0.3">
      <c r="A21" s="26"/>
      <c r="B21" s="27">
        <f>B18+((B18*0.02)*8)</f>
        <v>3480000</v>
      </c>
    </row>
    <row r="22" spans="1:2" ht="15.75" thickTop="1" x14ac:dyDescent="0.25">
      <c r="A22" t="s">
        <v>50</v>
      </c>
      <c r="B22" s="25">
        <f>B21/B19</f>
        <v>36250</v>
      </c>
    </row>
    <row r="23" spans="1:2" x14ac:dyDescent="0.25">
      <c r="A23" t="s">
        <v>54</v>
      </c>
    </row>
  </sheetData>
  <hyperlinks>
    <hyperlink ref="A6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Project Budget</vt:lpstr>
      <vt:lpstr>EcoBenes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Yuhayna McCoy</cp:lastModifiedBy>
  <cp:lastPrinted>2018-08-13T14:17:16Z</cp:lastPrinted>
  <dcterms:created xsi:type="dcterms:W3CDTF">2014-09-17T12:05:47Z</dcterms:created>
  <dcterms:modified xsi:type="dcterms:W3CDTF">2018-10-30T17:56:31Z</dcterms:modified>
</cp:coreProperties>
</file>