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6_IH10/"/>
    </mc:Choice>
  </mc:AlternateContent>
  <xr:revisionPtr revIDLastSave="19" documentId="8_{80B5C5E5-1E14-4FB8-9009-C8A04A971A21}" xr6:coauthVersionLast="40" xr6:coauthVersionMax="40" xr10:uidLastSave="{033E0C1D-FE15-4F80-B7EA-932D00CFC8F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<sst xmlns="http://schemas.openxmlformats.org/spreadsheetml/2006/main" count="263" uniqueCount="131">
  <si>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</si>
  <si>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</si>
  <si>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</si>
  <si>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</si>
  <si>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</si>
  <si>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</si>
  <si>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</si>
  <si>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</si>
  <si>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</si>
  <si>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</si>
  <si>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</si>
  <si>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</si>
  <si>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</si>
  <si>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</si>
  <si>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</si>
  <si>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</si>
  <si>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</si>
  <si>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</si>
  <si>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</si>
  <si>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</si>
  <si>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</si>
  <si>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</si>
  <si>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</si>
  <si>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</si>
  <si>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</si>
  <si>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</si>
  <si>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</si>
  <si>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</si>
  <si>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</si>
  <si>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</si>
  <si>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</si>
  <si>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</si>
  <si>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</si>
  <si>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</si>
  <si>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</si>
  <si>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</si>
  <si>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</si>
  <si>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</si>
  <si>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</si>
  <si>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</si>
  <si>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</si>
  <si>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</si>
  <si>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</si>
  <si>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</si>
  <si>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</si>
  <si>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</si>
  <si>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</si>
  <si>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IH 10/FM 1409 Overpass</t>
  </si>
  <si>
    <t>Data entered by the sponsors</t>
  </si>
  <si>
    <t>Application ID Number:</t>
  </si>
  <si>
    <t>Data populated/calculated based on inputs</t>
  </si>
  <si>
    <t>Sponsor ID Number (CSJ, etc.):</t>
  </si>
  <si>
    <t>N/A</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</si>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</sst>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ht="30">
      <c r="A6" s="5" t="s">
        <v>6</v>
      </c>
      <c r="B6" s="97" t="s">
        <v>47</v>
      </c>
      <c r="D6" s="5"/>
      <c r="E6" s="49" t="s">
        <v>48</v>
      </c>
    </row>
    <row r="7" spans="1:5">
      <c r="A7" s="5" t="s">
        <v>49</v>
      </c>
      <c r="B7" s="5">
        <v>244</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2024</v>
      </c>
    </row>
    <row r="14" spans="1:5">
      <c r="A14" s="5" t="s">
        <v>59</v>
      </c>
      <c r="B14" s="5" t="s">
        <v>60</v>
      </c>
    </row>
    <row r="15" spans="1:5">
      <c r="A15" s="85" t="s">
        <v>61</v>
      </c>
      <c r="B15" s="8" t="s">
        <v>62</v>
      </c>
    </row>
    <row r="16" spans="1:5">
      <c r="A16" s="85" t="s">
        <v>63</v>
      </c>
      <c r="B16" s="8">
        <v>0.99</v>
      </c>
    </row>
    <row r="17" spans="1:2">
      <c r="A17" s="86" t="s">
        <v>64</v>
      </c>
      <c r="B17" s="8">
        <v>75</v>
      </c>
    </row>
    <row r="18" spans="1:2">
      <c r="A18" s="86" t="s">
        <v>65</v>
      </c>
      <c r="B18" s="8">
        <v>67</v>
      </c>
    </row>
    <row r="19" spans="1:2">
      <c r="A19" s="76" t="s">
        <v>66</v>
      </c>
      <c r="B19" s="77">
        <f>VLOOKUP(B14,'Service Life'!C6:D8,2,FALSE)</f>
        <v>20</v>
      </c>
    </row>
    <row r="21" spans="1:2">
      <c r="A21" s="81" t="s">
        <v>67</v>
      </c>
    </row>
    <row r="22" spans="1:2" ht="20.25" customHeight="1">
      <c r="A22" s="86" t="s">
        <v>68</v>
      </c>
      <c r="B22" s="95">
        <v>69462</v>
      </c>
    </row>
    <row r="23" spans="1:2" ht="30">
      <c r="A23" s="94" t="s">
        <v>69</v>
      </c>
      <c r="B23" s="96">
        <v>88455</v>
      </c>
    </row>
    <row r="24" spans="1:2" ht="30">
      <c r="A24" s="94" t="s">
        <v>70</v>
      </c>
      <c r="B24" s="96">
        <v>133995</v>
      </c>
    </row>
    <row r="27" spans="1:2" ht="18.75">
      <c r="A27" s="79" t="s">
        <v>71</v>
      </c>
      <c r="B27" s="80"/>
    </row>
    <row r="29" spans="1:2">
      <c r="A29" s="87" t="s">
        <v>72</v>
      </c>
    </row>
    <row r="30" spans="1:2">
      <c r="A30" s="84" t="s">
        <v>73</v>
      </c>
      <c r="B30" s="35">
        <f>'Benefit Calculations'!M37</f>
        <v>49407.88259317357</v>
      </c>
    </row>
    <row r="31" spans="1:2">
      <c r="A31" s="84" t="s">
        <v>74</v>
      </c>
      <c r="B31" s="35">
        <f>'Benefit Calculations'!Q37</f>
        <v>3282.3842282221185</v>
      </c>
    </row>
    <row r="32" spans="1:2">
      <c r="B32" s="88"/>
    </row>
    <row r="33" spans="1:9">
      <c r="A33" s="87" t="s">
        <v>75</v>
      </c>
      <c r="B33" s="88"/>
    </row>
    <row r="34" spans="1:9">
      <c r="A34" s="84" t="s">
        <v>76</v>
      </c>
      <c r="B34" s="35">
        <f>$B$30+$B$31</f>
        <v>52690.266821395686</v>
      </c>
    </row>
    <row r="35" spans="1:9">
      <c r="I35" s="89"/>
    </row>
    <row r="36" spans="1:9">
      <c r="A36" s="87" t="s">
        <v>77</v>
      </c>
    </row>
    <row r="37" spans="1:9">
      <c r="A37" s="84" t="s">
        <v>78</v>
      </c>
      <c r="B37" s="91">
        <f>'Benefit Calculations'!K37</f>
        <v>18.085524634806362</v>
      </c>
    </row>
    <row r="38" spans="1:9">
      <c r="A38" s="84" t="s">
        <v>79</v>
      </c>
      <c r="B38" s="91">
        <f>'Benefit Calculations'!O37</f>
        <v>4.735366204540731</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0.10900399833920001</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2.2301599383400001E-2</v>
      </c>
      <c r="F4" s="54">
        <v>2018</v>
      </c>
      <c r="G4" s="63">
        <f>'Inputs &amp; Outputs'!B22</f>
        <v>69462</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7.7838197350500002E-2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1.41414003447E-2</v>
      </c>
      <c r="F5" s="54">
        <f t="shared" ref="F5:F36" si="2">F4+1</f>
        <v>2019</v>
      </c>
      <c r="G5" s="63">
        <f>G4+G4*H5</f>
        <v>71902.456328186978</v>
      </c>
      <c r="H5" s="62">
        <f>$C$9</f>
        <v>3.513368932923E-2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74428.654890830032</v>
      </c>
      <c r="H6" s="62">
        <f t="shared" ref="H6:H11" si="7">$C$9</f>
        <v>3.513368932923E-2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77043.608128956927</v>
      </c>
      <c r="H7" s="62">
        <f t="shared" si="7"/>
        <v>3.513368932923E-2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79750.434321762645</v>
      </c>
      <c r="H8" s="62">
        <f t="shared" si="7"/>
        <v>3.513368932923E-2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3.513368932923E-2</v>
      </c>
      <c r="F9" s="54">
        <f t="shared" si="2"/>
        <v>2023</v>
      </c>
      <c r="G9" s="63">
        <f t="shared" si="6"/>
        <v>82552.361305094615</v>
      </c>
      <c r="H9" s="62">
        <f t="shared" si="7"/>
        <v>3.513368932923E-2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1.6751093721467658E-2</v>
      </c>
      <c r="F10" s="54">
        <f t="shared" si="2"/>
        <v>2024</v>
      </c>
      <c r="G10" s="63">
        <f t="shared" si="6"/>
        <v>85452.730320582152</v>
      </c>
      <c r="H10" s="62">
        <f t="shared" si="7"/>
        <v>3.513368932923E-2</v>
      </c>
      <c r="I10" s="54">
        <f>IF(AND(F10&gt;='Inputs &amp; Outputs'!B$13,F10&lt;'Inputs &amp; Outputs'!B$13+'Inputs &amp; Outputs'!B$19),1,0)</f>
        <v>1</v>
      </c>
      <c r="J10" s="55">
        <f>I10*'Inputs &amp; Outputs'!B$16*'Benefit Calculations'!G10*('Benefit Calculations'!C$4-'Benefit Calculations'!C$5)</f>
        <v>2636.5707592411909</v>
      </c>
      <c r="K10" s="71">
        <f t="shared" si="3"/>
        <v>0.75564427657752964</v>
      </c>
      <c r="L10" s="56">
        <f>K10*'Assumed Values'!$C$8</f>
        <v>5673.3772285440928</v>
      </c>
      <c r="M10" s="57">
        <f t="shared" si="0"/>
        <v>3780.4107990180332</v>
      </c>
      <c r="N10" s="55">
        <f>I10*'Inputs &amp; Outputs'!B$16*'Benefit Calculations'!G10*('Benefit Calculations'!D$4-'Benefit Calculations'!D$5)</f>
        <v>690.33817493814195</v>
      </c>
      <c r="O10" s="71">
        <f t="shared" si="4"/>
        <v>0.19785173182498467</v>
      </c>
      <c r="P10" s="56">
        <f>ABS(O10*'Assumed Values'!$C$7)</f>
        <v>376.90754912659577</v>
      </c>
      <c r="Q10" s="57">
        <f t="shared" si="1"/>
        <v>251.14941445824726</v>
      </c>
      <c r="T10" s="68">
        <f t="shared" si="5"/>
        <v>0.68550839740270963</v>
      </c>
      <c r="U10" s="69">
        <f>T10*'Assumed Values'!$D$8</f>
        <v>0</v>
      </c>
    </row>
    <row r="11" spans="2:21">
      <c r="B11" s="15" t="s">
        <v>100</v>
      </c>
      <c r="C11" s="53">
        <f>('Inputs &amp; Outputs'!B24/'Inputs &amp; Outputs'!B22)^(1/(2045-2018))-1</f>
        <v>2.4632664284827577E-2</v>
      </c>
      <c r="F11" s="54">
        <f t="shared" si="2"/>
        <v>2025</v>
      </c>
      <c r="G11" s="63">
        <f>'Inputs &amp; Outputs'!$B$23</f>
        <v>88455</v>
      </c>
      <c r="H11" s="62">
        <f t="shared" si="7"/>
        <v>3.513368932923E-2</v>
      </c>
      <c r="I11" s="54">
        <f>IF(AND(F11&gt;='Inputs &amp; Outputs'!B$13,F11&lt;'Inputs &amp; Outputs'!B$13+'Inputs &amp; Outputs'!B$19),1,0)</f>
        <v>1</v>
      </c>
      <c r="J11" s="55">
        <f>I11*'Inputs &amp; Outputs'!B$16*'Benefit Calculations'!G11*('Benefit Calculations'!C$4-'Benefit Calculations'!C$5)</f>
        <v>2729.2032171909041</v>
      </c>
      <c r="K11" s="71">
        <f t="shared" si="3"/>
        <v>0.78219284783421561</v>
      </c>
      <c r="L11" s="56">
        <f>K11*'Assumed Values'!$C$8</f>
        <v>5872.7039015392911</v>
      </c>
      <c r="M11" s="57">
        <f t="shared" si="0"/>
        <v>3657.2248388482249</v>
      </c>
      <c r="N11" s="55">
        <f>I11*'Inputs &amp; Outputs'!B$16*'Benefit Calculations'!G11*('Benefit Calculations'!D$4-'Benefit Calculations'!D$5)</f>
        <v>714.59230190852657</v>
      </c>
      <c r="O11" s="71">
        <f t="shared" si="4"/>
        <v>0.20480299310417391</v>
      </c>
      <c r="P11" s="56">
        <f>ABS(O11*'Assumed Values'!$C$7)</f>
        <v>390.1497018634513</v>
      </c>
      <c r="Q11" s="57">
        <f t="shared" si="1"/>
        <v>242.96562613181447</v>
      </c>
      <c r="T11" s="68">
        <f t="shared" si="5"/>
        <v>0.709592836469635</v>
      </c>
      <c r="U11" s="69">
        <f>T11*'Assumed Values'!$D$8</f>
        <v>0</v>
      </c>
    </row>
    <row r="12" spans="2:21">
      <c r="C12" s="38"/>
      <c r="F12" s="54">
        <f t="shared" si="2"/>
        <v>2026</v>
      </c>
      <c r="G12" s="63">
        <f t="shared" si="6"/>
        <v>89936.717995132421</v>
      </c>
      <c r="H12" s="62">
        <f>$C$10</f>
        <v>1.6751093721467658E-2</v>
      </c>
      <c r="I12" s="54">
        <f>IF(AND(F12&gt;='Inputs &amp; Outputs'!B$13,F12&lt;'Inputs &amp; Outputs'!B$13+'Inputs &amp; Outputs'!B$19),1,0)</f>
        <v>1</v>
      </c>
      <c r="J12" s="55">
        <f>I12*'Inputs &amp; Outputs'!B$16*'Benefit Calculations'!G12*('Benefit Calculations'!C$4-'Benefit Calculations'!C$5)</f>
        <v>2774.9203560670003</v>
      </c>
      <c r="K12" s="71">
        <f t="shared" si="3"/>
        <v>0.79529543353654841</v>
      </c>
      <c r="L12" s="56">
        <f>K12*'Assumed Values'!$C$8</f>
        <v>5971.0781149924051</v>
      </c>
      <c r="M12" s="57">
        <f t="shared" si="0"/>
        <v>3475.2218269946275</v>
      </c>
      <c r="N12" s="55">
        <f>I12*'Inputs &amp; Outputs'!B$16*'Benefit Calculations'!G12*('Benefit Calculations'!D$4-'Benefit Calculations'!D$5)</f>
        <v>726.5625045304356</v>
      </c>
      <c r="O12" s="71">
        <f t="shared" si="4"/>
        <v>0.20823366723609904</v>
      </c>
      <c r="P12" s="56">
        <f>ABS(O12*'Assumed Values'!$C$7)</f>
        <v>396.68513608476866</v>
      </c>
      <c r="Q12" s="57">
        <f t="shared" si="1"/>
        <v>230.87436084695662</v>
      </c>
      <c r="T12" s="68">
        <f t="shared" si="5"/>
        <v>0.72147929257742016</v>
      </c>
      <c r="U12" s="69">
        <f>T12*'Assumed Values'!$D$8</f>
        <v>0</v>
      </c>
    </row>
    <row r="13" spans="2:21">
      <c r="C13" s="38"/>
      <c r="F13" s="54">
        <f t="shared" si="2"/>
        <v>2027</v>
      </c>
      <c r="G13" s="63">
        <f t="shared" si="6"/>
        <v>91443.256387270085</v>
      </c>
      <c r="H13" s="62">
        <f t="shared" ref="H13:H36" si="8">$C$10</f>
        <v>1.6751093721467658E-2</v>
      </c>
      <c r="I13" s="54">
        <f>IF(AND(F13&gt;='Inputs &amp; Outputs'!B$13,F13&lt;'Inputs &amp; Outputs'!B$13+'Inputs &amp; Outputs'!B$19),1,0)</f>
        <v>1</v>
      </c>
      <c r="J13" s="55">
        <f>I13*'Inputs &amp; Outputs'!B$16*'Benefit Calculations'!G13*('Benefit Calculations'!C$4-'Benefit Calculations'!C$5)</f>
        <v>2821.4033070210867</v>
      </c>
      <c r="K13" s="71">
        <f t="shared" si="3"/>
        <v>0.80861750187997417</v>
      </c>
      <c r="L13" s="56">
        <f>K13*'Assumed Values'!$C$8</f>
        <v>6071.1002041148458</v>
      </c>
      <c r="M13" s="57">
        <f t="shared" si="0"/>
        <v>3302.2762556275729</v>
      </c>
      <c r="N13" s="55">
        <f>I13*'Inputs &amp; Outputs'!B$16*'Benefit Calculations'!G13*('Benefit Calculations'!D$4-'Benefit Calculations'!D$5)</f>
        <v>738.7332211383291</v>
      </c>
      <c r="O13" s="71">
        <f t="shared" si="4"/>
        <v>0.21172180891193582</v>
      </c>
      <c r="P13" s="56">
        <f>ABS(O13*'Assumed Values'!$C$7)</f>
        <v>403.33004597723772</v>
      </c>
      <c r="Q13" s="57">
        <f t="shared" si="1"/>
        <v>219.38482140503541</v>
      </c>
      <c r="T13" s="68">
        <f t="shared" si="5"/>
        <v>0.73356485982548258</v>
      </c>
      <c r="U13" s="69">
        <f>T13*'Assumed Values'!$D$8</f>
        <v>0</v>
      </c>
    </row>
    <row r="14" spans="2:21">
      <c r="C14" s="38"/>
      <c r="F14" s="54">
        <f t="shared" si="2"/>
        <v>2028</v>
      </c>
      <c r="G14" s="63">
        <f t="shared" si="6"/>
        <v>92975.030945209437</v>
      </c>
      <c r="H14" s="62">
        <f t="shared" si="8"/>
        <v>1.6751093721467658E-2</v>
      </c>
      <c r="I14" s="54">
        <f>IF(AND(F14&gt;='Inputs &amp; Outputs'!B$13,F14&lt;'Inputs &amp; Outputs'!B$13+'Inputs &amp; Outputs'!B$19),1,0)</f>
        <v>1</v>
      </c>
      <c r="J14" s="55">
        <f>I14*'Inputs &amp; Outputs'!B$16*'Benefit Calculations'!G14*('Benefit Calculations'!C$4-'Benefit Calculations'!C$5)</f>
        <v>2868.6648982430556</v>
      </c>
      <c r="K14" s="71">
        <f t="shared" si="3"/>
        <v>0.82216272943878466</v>
      </c>
      <c r="L14" s="56">
        <f>K14*'Assumed Values'!$C$8</f>
        <v>6172.7977726263953</v>
      </c>
      <c r="M14" s="57">
        <f t="shared" si="0"/>
        <v>3137.9373782053908</v>
      </c>
      <c r="N14" s="55">
        <f>I14*'Inputs &amp; Outputs'!B$16*'Benefit Calculations'!G14*('Benefit Calculations'!D$4-'Benefit Calculations'!D$5)</f>
        <v>751.10781056077894</v>
      </c>
      <c r="O14" s="71">
        <f t="shared" si="4"/>
        <v>0.2152683807758983</v>
      </c>
      <c r="P14" s="56">
        <f>ABS(O14*'Assumed Values'!$C$7)</f>
        <v>410.08626537808624</v>
      </c>
      <c r="Q14" s="57">
        <f t="shared" si="1"/>
        <v>208.46706271912018</v>
      </c>
      <c r="T14" s="68">
        <f t="shared" si="5"/>
        <v>0.74585287354319452</v>
      </c>
      <c r="U14" s="69">
        <f>T14*'Assumed Values'!$D$8</f>
        <v>0</v>
      </c>
    </row>
    <row r="15" spans="2:21">
      <c r="C15" s="1"/>
      <c r="F15" s="54">
        <f t="shared" si="2"/>
        <v>2029</v>
      </c>
      <c r="G15" s="63">
        <f t="shared" si="6"/>
        <v>94532.464402329002</v>
      </c>
      <c r="H15" s="62">
        <f t="shared" si="8"/>
        <v>1.6751093721467658E-2</v>
      </c>
      <c r="I15" s="54">
        <f>IF(AND(F15&gt;='Inputs &amp; Outputs'!B$13,F15&lt;'Inputs &amp; Outputs'!B$13+'Inputs &amp; Outputs'!B$19),1,0)</f>
        <v>1</v>
      </c>
      <c r="J15" s="55">
        <f>I15*'Inputs &amp; Outputs'!B$16*'Benefit Calculations'!G15*('Benefit Calculations'!C$4-'Benefit Calculations'!C$5)</f>
        <v>2916.7181728090095</v>
      </c>
      <c r="K15" s="71">
        <f t="shared" si="3"/>
        <v>0.83593485437391146</v>
      </c>
      <c r="L15" s="56">
        <f>K15*'Assumed Values'!$C$8</f>
        <v>6276.1988866393276</v>
      </c>
      <c r="M15" s="57">
        <f t="shared" si="0"/>
        <v>2981.7768797381364</v>
      </c>
      <c r="N15" s="55">
        <f>I15*'Inputs &amp; Outputs'!B$16*'Benefit Calculations'!G15*('Benefit Calculations'!D$4-'Benefit Calculations'!D$5)</f>
        <v>763.689687890409</v>
      </c>
      <c r="O15" s="71">
        <f t="shared" si="4"/>
        <v>0.21887436159754398</v>
      </c>
      <c r="P15" s="56">
        <f>ABS(O15*'Assumed Values'!$C$7)</f>
        <v>416.95565884332126</v>
      </c>
      <c r="Q15" s="57">
        <f t="shared" si="1"/>
        <v>198.09262992950207</v>
      </c>
      <c r="T15" s="68">
        <f t="shared" si="5"/>
        <v>0.7583467249303425</v>
      </c>
      <c r="U15" s="69">
        <f>T15*'Assumed Values'!$D$8</f>
        <v>0</v>
      </c>
    </row>
    <row r="16" spans="2:21">
      <c r="C16" s="1"/>
      <c r="F16" s="54">
        <f t="shared" si="2"/>
        <v>2030</v>
      </c>
      <c r="G16" s="63">
        <f t="shared" si="6"/>
        <v>96115.986573253715</v>
      </c>
      <c r="H16" s="62">
        <f t="shared" si="8"/>
        <v>1.6751093721467658E-2</v>
      </c>
      <c r="I16" s="54">
        <f>IF(AND(F16&gt;='Inputs &amp; Outputs'!B$13,F16&lt;'Inputs &amp; Outputs'!B$13+'Inputs &amp; Outputs'!B$19),1,0)</f>
        <v>1</v>
      </c>
      <c r="J16" s="55">
        <f>I16*'Inputs &amp; Outputs'!B$16*'Benefit Calculations'!G16*('Benefit Calculations'!C$4-'Benefit Calculations'!C$5)</f>
        <v>2965.576392280841</v>
      </c>
      <c r="K16" s="71">
        <f t="shared" si="3"/>
        <v>0.84993767746457027</v>
      </c>
      <c r="L16" s="56">
        <f>K16*'Assumed Values'!$C$8</f>
        <v>6381.3320824039938</v>
      </c>
      <c r="M16" s="57">
        <f t="shared" si="0"/>
        <v>2833.3877604739587</v>
      </c>
      <c r="N16" s="55">
        <f>I16*'Inputs &amp; Outputs'!B$16*'Benefit Calculations'!G16*('Benefit Calculations'!D$4-'Benefit Calculations'!D$5)</f>
        <v>776.48232542637959</v>
      </c>
      <c r="O16" s="71">
        <f t="shared" si="4"/>
        <v>0.22254074654189085</v>
      </c>
      <c r="P16" s="56">
        <f>ABS(O16*'Assumed Values'!$C$7)</f>
        <v>423.94012216230209</v>
      </c>
      <c r="Q16" s="57">
        <f t="shared" si="1"/>
        <v>188.23448424204042</v>
      </c>
      <c r="T16" s="68">
        <f t="shared" si="5"/>
        <v>0.77104986199301861</v>
      </c>
      <c r="U16" s="69">
        <f>T16*'Assumed Values'!$D$8</f>
        <v>0</v>
      </c>
    </row>
    <row r="17" spans="3:21">
      <c r="C17" s="1"/>
      <c r="F17" s="54">
        <f t="shared" si="2"/>
        <v>2031</v>
      </c>
      <c r="G17" s="63">
        <f t="shared" si="6"/>
        <v>97726.034472473621</v>
      </c>
      <c r="H17" s="62">
        <f t="shared" si="8"/>
        <v>1.6751093721467658E-2</v>
      </c>
      <c r="I17" s="54">
        <f>IF(AND(F17&gt;='Inputs &amp; Outputs'!B$13,F17&lt;'Inputs &amp; Outputs'!B$13+'Inputs &amp; Outputs'!B$19),1,0)</f>
        <v>1</v>
      </c>
      <c r="J17" s="55">
        <f>I17*'Inputs &amp; Outputs'!B$16*'Benefit Calculations'!G17*('Benefit Calculations'!C$4-'Benefit Calculations'!C$5)</f>
        <v>3015.2530403661094</v>
      </c>
      <c r="K17" s="71">
        <f t="shared" si="3"/>
        <v>0.86417506315718584</v>
      </c>
      <c r="L17" s="56">
        <f>K17*'Assumed Values'!$C$8</f>
        <v>6488.2263741841516</v>
      </c>
      <c r="M17" s="57">
        <f t="shared" si="0"/>
        <v>2692.3832751391747</v>
      </c>
      <c r="N17" s="55">
        <f>I17*'Inputs &amp; Outputs'!B$16*'Benefit Calculations'!G17*('Benefit Calculations'!D$4-'Benefit Calculations'!D$5)</f>
        <v>789.48925363266005</v>
      </c>
      <c r="O17" s="71">
        <f t="shared" si="4"/>
        <v>0.22626854744405944</v>
      </c>
      <c r="P17" s="56">
        <f>ABS(O17*'Assumed Values'!$C$7)</f>
        <v>431.04158288093322</v>
      </c>
      <c r="Q17" s="57">
        <f t="shared" si="1"/>
        <v>178.86693245718777</v>
      </c>
      <c r="T17" s="68">
        <f t="shared" si="5"/>
        <v>0.78396579049518844</v>
      </c>
      <c r="U17" s="69">
        <f>T17*'Assumed Values'!$D$8</f>
        <v>0</v>
      </c>
    </row>
    <row r="18" spans="3:21">
      <c r="F18" s="54">
        <f t="shared" si="2"/>
        <v>2032</v>
      </c>
      <c r="G18" s="63">
        <f t="shared" si="6"/>
        <v>99363.052434949408</v>
      </c>
      <c r="H18" s="62">
        <f t="shared" si="8"/>
        <v>1.6751093721467658E-2</v>
      </c>
      <c r="I18" s="54">
        <f>IF(AND(F18&gt;='Inputs &amp; Outputs'!B$13,F18&lt;'Inputs &amp; Outputs'!B$13+'Inputs &amp; Outputs'!B$19),1,0)</f>
        <v>1</v>
      </c>
      <c r="J18" s="55">
        <f>I18*'Inputs &amp; Outputs'!B$16*'Benefit Calculations'!G18*('Benefit Calculations'!C$4-'Benefit Calculations'!C$5)</f>
        <v>3065.7618266392224</v>
      </c>
      <c r="K18" s="71">
        <f t="shared" si="3"/>
        <v>0.87865094063188709</v>
      </c>
      <c r="L18" s="56">
        <f>K18*'Assumed Values'!$C$8</f>
        <v>6596.9112622642078</v>
      </c>
      <c r="M18" s="57">
        <f t="shared" si="0"/>
        <v>2558.3959249674235</v>
      </c>
      <c r="N18" s="55">
        <f>I18*'Inputs &amp; Outputs'!B$16*'Benefit Calculations'!G18*('Benefit Calculations'!D$4-'Benefit Calculations'!D$5)</f>
        <v>802.71406211235228</v>
      </c>
      <c r="O18" s="71">
        <f t="shared" si="4"/>
        <v>0.23005879308851521</v>
      </c>
      <c r="P18" s="56">
        <f>ABS(O18*'Assumed Values'!$C$7)</f>
        <v>438.26200083362147</v>
      </c>
      <c r="Q18" s="57">
        <f t="shared" si="1"/>
        <v>169.96556000602763</v>
      </c>
      <c r="T18" s="68">
        <f t="shared" si="5"/>
        <v>0.79709807492619777</v>
      </c>
      <c r="U18" s="69">
        <f>T18*'Assumed Values'!$D$8</f>
        <v>0</v>
      </c>
    </row>
    <row r="19" spans="3:21">
      <c r="F19" s="54">
        <f t="shared" si="2"/>
        <v>2033</v>
      </c>
      <c r="G19" s="63">
        <f t="shared" si="6"/>
        <v>101027.49223873836</v>
      </c>
      <c r="H19" s="62">
        <f t="shared" si="8"/>
        <v>1.6751093721467658E-2</v>
      </c>
      <c r="I19" s="54">
        <f>IF(AND(F19&gt;='Inputs &amp; Outputs'!B$13,F19&lt;'Inputs &amp; Outputs'!B$13+'Inputs &amp; Outputs'!B$19),1,0)</f>
        <v>1</v>
      </c>
      <c r="J19" s="55">
        <f>I19*'Inputs &amp; Outputs'!B$16*'Benefit Calculations'!G19*('Benefit Calculations'!C$4-'Benefit Calculations'!C$5)</f>
        <v>3117.1166903249541</v>
      </c>
      <c r="K19" s="71">
        <f t="shared" si="3"/>
        <v>0.89336930488686761</v>
      </c>
      <c r="L19" s="56">
        <f>K19*'Assumed Values'!$C$8</f>
        <v>6707.416741090602</v>
      </c>
      <c r="M19" s="57">
        <f t="shared" si="0"/>
        <v>2431.0764998908166</v>
      </c>
      <c r="N19" s="55">
        <f>I19*'Inputs &amp; Outputs'!B$16*'Benefit Calculations'!G19*('Benefit Calculations'!D$4-'Benefit Calculations'!D$5)</f>
        <v>816.16040059833631</v>
      </c>
      <c r="O19" s="71">
        <f t="shared" si="4"/>
        <v>0.23391252949298869</v>
      </c>
      <c r="P19" s="56">
        <f>ABS(O19*'Assumed Values'!$C$7)</f>
        <v>445.60336868414345</v>
      </c>
      <c r="Q19" s="57">
        <f t="shared" si="1"/>
        <v>161.5071673187947</v>
      </c>
      <c r="T19" s="68">
        <f t="shared" si="5"/>
        <v>0.81045033948448808</v>
      </c>
      <c r="U19" s="69">
        <f>T19*'Assumed Values'!$D$8</f>
        <v>0</v>
      </c>
    </row>
    <row r="20" spans="3:21">
      <c r="F20" s="54">
        <f t="shared" si="2"/>
        <v>2034</v>
      </c>
      <c r="G20" s="63">
        <f t="shared" si="6"/>
        <v>102719.81322967431</v>
      </c>
      <c r="H20" s="62">
        <f t="shared" si="8"/>
        <v>1.6751093721467658E-2</v>
      </c>
      <c r="I20" s="54">
        <f>IF(AND(F20&gt;='Inputs &amp; Outputs'!B$13,F20&lt;'Inputs &amp; Outputs'!B$13+'Inputs &amp; Outputs'!B$19),1,0)</f>
        <v>1</v>
      </c>
      <c r="J20" s="55">
        <f>I20*'Inputs &amp; Outputs'!B$16*'Benefit Calculations'!G20*('Benefit Calculations'!C$4-'Benefit Calculations'!C$5)</f>
        <v>3169.3318041453385</v>
      </c>
      <c r="K20" s="71">
        <f t="shared" si="3"/>
        <v>0.90833421784090984</v>
      </c>
      <c r="L20" s="56">
        <f>K20*'Assumed Values'!$C$8</f>
        <v>6819.7733075495507</v>
      </c>
      <c r="M20" s="57">
        <f t="shared" si="0"/>
        <v>2310.093168396771</v>
      </c>
      <c r="N20" s="55">
        <f>I20*'Inputs &amp; Outputs'!B$16*'Benefit Calculations'!G20*('Benefit Calculations'!D$4-'Benefit Calculations'!D$5)</f>
        <v>829.83197996050967</v>
      </c>
      <c r="O20" s="71">
        <f t="shared" si="4"/>
        <v>0.23783082019715129</v>
      </c>
      <c r="P20" s="56">
        <f>ABS(O20*'Assumed Values'!$C$7)</f>
        <v>453.06771247557322</v>
      </c>
      <c r="Q20" s="57">
        <f t="shared" si="1"/>
        <v>153.46970936003794</v>
      </c>
      <c r="T20" s="68">
        <f t="shared" si="5"/>
        <v>0.82402626907778798</v>
      </c>
      <c r="U20" s="69">
        <f>T20*'Assumed Values'!$D$8</f>
        <v>0</v>
      </c>
    </row>
    <row r="21" spans="3:21">
      <c r="F21" s="54">
        <f t="shared" si="2"/>
        <v>2035</v>
      </c>
      <c r="G21" s="63">
        <f t="shared" si="6"/>
        <v>104440.48244813624</v>
      </c>
      <c r="H21" s="62">
        <f t="shared" si="8"/>
        <v>1.6751093721467658E-2</v>
      </c>
      <c r="I21" s="54">
        <f>IF(AND(F21&gt;='Inputs &amp; Outputs'!B$13,F21&lt;'Inputs &amp; Outputs'!B$13+'Inputs &amp; Outputs'!B$19),1,0)</f>
        <v>1</v>
      </c>
      <c r="J21" s="55">
        <f>I21*'Inputs &amp; Outputs'!B$16*'Benefit Calculations'!G21*('Benefit Calculations'!C$4-'Benefit Calculations'!C$5)</f>
        <v>3222.4215782310057</v>
      </c>
      <c r="K21" s="71">
        <f t="shared" si="3"/>
        <v>0.92354980945437914</v>
      </c>
      <c r="L21" s="56">
        <f>K21*'Assumed Values'!$C$8</f>
        <v>6934.0119693834786</v>
      </c>
      <c r="M21" s="57">
        <f t="shared" si="0"/>
        <v>2195.1306126784189</v>
      </c>
      <c r="N21" s="55">
        <f>I21*'Inputs &amp; Outputs'!B$16*'Benefit Calculations'!G21*('Benefit Calculations'!D$4-'Benefit Calculations'!D$5)</f>
        <v>843.73257322989934</v>
      </c>
      <c r="O21" s="71">
        <f t="shared" si="4"/>
        <v>0.24181474655612734</v>
      </c>
      <c r="P21" s="56">
        <f>ABS(O21*'Assumed Values'!$C$7)</f>
        <v>460.6570921894226</v>
      </c>
      <c r="Q21" s="57">
        <f t="shared" si="1"/>
        <v>145.83223817283587</v>
      </c>
      <c r="T21" s="68">
        <f t="shared" si="5"/>
        <v>0.83782961034006143</v>
      </c>
      <c r="U21" s="69">
        <f>T21*'Assumed Values'!$D$8</f>
        <v>0</v>
      </c>
    </row>
    <row r="22" spans="3:21">
      <c r="F22" s="54">
        <f t="shared" si="2"/>
        <v>2036</v>
      </c>
      <c r="G22" s="63">
        <f t="shared" si="6"/>
        <v>106189.97475794028</v>
      </c>
      <c r="H22" s="62">
        <f t="shared" si="8"/>
        <v>1.6751093721467658E-2</v>
      </c>
      <c r="I22" s="54">
        <f>IF(AND(F22&gt;='Inputs &amp; Outputs'!B$13,F22&lt;'Inputs &amp; Outputs'!B$13+'Inputs &amp; Outputs'!B$19),1,0)</f>
        <v>1</v>
      </c>
      <c r="J22" s="55">
        <f>I22*'Inputs &amp; Outputs'!B$16*'Benefit Calculations'!G22*('Benefit Calculations'!C$4-'Benefit Calculations'!C$5)</f>
        <v>3276.4006640980333</v>
      </c>
      <c r="K22" s="71">
        <f t="shared" si="3"/>
        <v>0.93902027886899309</v>
      </c>
      <c r="L22" s="56">
        <f>K22*'Assumed Values'!$C$8</f>
        <v>7050.1642537484004</v>
      </c>
      <c r="M22" s="57">
        <f t="shared" si="0"/>
        <v>2085.88920682454</v>
      </c>
      <c r="N22" s="55">
        <f>I22*'Inputs &amp; Outputs'!B$16*'Benefit Calculations'!G22*('Benefit Calculations'!D$4-'Benefit Calculations'!D$5)</f>
        <v>857.86601663992849</v>
      </c>
      <c r="O22" s="71">
        <f t="shared" si="4"/>
        <v>0.24586540803892198</v>
      </c>
      <c r="P22" s="56">
        <f>ABS(O22*'Assumed Values'!$C$7)</f>
        <v>468.37360231414635</v>
      </c>
      <c r="Q22" s="57">
        <f t="shared" si="1"/>
        <v>138.57484828231813</v>
      </c>
      <c r="T22" s="68">
        <f t="shared" si="5"/>
        <v>0.85186417266548864</v>
      </c>
      <c r="U22" s="69">
        <f>T22*'Assumed Values'!$D$8</f>
        <v>0</v>
      </c>
    </row>
    <row r="23" spans="3:21">
      <c r="F23" s="54">
        <f t="shared" si="2"/>
        <v>2037</v>
      </c>
      <c r="G23" s="63">
        <f t="shared" si="6"/>
        <v>107968.77297739082</v>
      </c>
      <c r="H23" s="62">
        <f t="shared" si="8"/>
        <v>1.6751093721467658E-2</v>
      </c>
      <c r="I23" s="54">
        <f>IF(AND(F23&gt;='Inputs &amp; Outputs'!B$13,F23&lt;'Inputs &amp; Outputs'!B$13+'Inputs &amp; Outputs'!B$19),1,0)</f>
        <v>1</v>
      </c>
      <c r="J23" s="55">
        <f>I23*'Inputs &amp; Outputs'!B$16*'Benefit Calculations'!G23*('Benefit Calculations'!C$4-'Benefit Calculations'!C$5)</f>
        <v>3331.2839586914183</v>
      </c>
      <c r="K23" s="71">
        <f t="shared" si="3"/>
        <v>0.95474989556668621</v>
      </c>
      <c r="L23" s="56">
        <f>K23*'Assumed Values'!$C$8</f>
        <v>7168.2622159146804</v>
      </c>
      <c r="M23" s="57">
        <f t="shared" si="0"/>
        <v>1982.0842359071546</v>
      </c>
      <c r="N23" s="55">
        <f>I23*'Inputs &amp; Outputs'!B$16*'Benefit Calculations'!G23*('Benefit Calculations'!D$4-'Benefit Calculations'!D$5)</f>
        <v>872.23621068512603</v>
      </c>
      <c r="O23" s="71">
        <f t="shared" si="4"/>
        <v>0.24998392253184887</v>
      </c>
      <c r="P23" s="56">
        <f>ABS(O23*'Assumed Values'!$C$7)</f>
        <v>476.2193724231721</v>
      </c>
      <c r="Q23" s="57">
        <f t="shared" si="1"/>
        <v>131.67862481619946</v>
      </c>
      <c r="T23" s="68">
        <f t="shared" si="5"/>
        <v>0.86613382925976867</v>
      </c>
      <c r="U23" s="69">
        <f>T23*'Assumed Values'!$D$8</f>
        <v>0</v>
      </c>
    </row>
    <row r="24" spans="3:21">
      <c r="F24" s="54">
        <f t="shared" si="2"/>
        <v>2038</v>
      </c>
      <c r="G24" s="63">
        <f t="shared" si="6"/>
        <v>109777.36801252696</v>
      </c>
      <c r="H24" s="62">
        <f t="shared" si="8"/>
        <v>1.6751093721467658E-2</v>
      </c>
      <c r="I24" s="54">
        <f>IF(AND(F24&gt;='Inputs &amp; Outputs'!B$13,F24&lt;'Inputs &amp; Outputs'!B$13+'Inputs &amp; Outputs'!B$19),1,0)</f>
        <v>1</v>
      </c>
      <c r="J24" s="55">
        <f>I24*'Inputs &amp; Outputs'!B$16*'Benefit Calculations'!G24*('Benefit Calculations'!C$4-'Benefit Calculations'!C$5)</f>
        <v>3387.08660849628</v>
      </c>
      <c r="K24" s="71">
        <f t="shared" si="3"/>
        <v>0.97074300054788532</v>
      </c>
      <c r="L24" s="56">
        <f>K24*'Assumed Values'!$C$8</f>
        <v>7288.3384481135226</v>
      </c>
      <c r="M24" s="57">
        <f t="shared" si="0"/>
        <v>1883.4451539314759</v>
      </c>
      <c r="N24" s="55">
        <f>I24*'Inputs &amp; Outputs'!B$16*'Benefit Calculations'!G24*('Benefit Calculations'!D$4-'Benefit Calculations'!D$5)</f>
        <v>886.84712119757035</v>
      </c>
      <c r="O24" s="71">
        <f t="shared" si="4"/>
        <v>0.25417142664703996</v>
      </c>
      <c r="P24" s="56">
        <f>ABS(O24*'Assumed Values'!$C$7)</f>
        <v>484.1965677626111</v>
      </c>
      <c r="Q24" s="57">
        <f t="shared" si="1"/>
        <v>125.12559420711176</v>
      </c>
      <c r="T24" s="68">
        <f t="shared" si="5"/>
        <v>0.88064251820903283</v>
      </c>
      <c r="U24" s="69">
        <f>T24*'Assumed Values'!$D$8</f>
        <v>0</v>
      </c>
    </row>
    <row r="25" spans="3:21">
      <c r="F25" s="54">
        <f t="shared" si="2"/>
        <v>2039</v>
      </c>
      <c r="G25" s="63">
        <f t="shared" si="6"/>
        <v>111616.25899260085</v>
      </c>
      <c r="H25" s="62">
        <f t="shared" si="8"/>
        <v>1.6751093721467658E-2</v>
      </c>
      <c r="I25" s="54">
        <f>IF(AND(F25&gt;='Inputs &amp; Outputs'!B$13,F25&lt;'Inputs &amp; Outputs'!B$13+'Inputs &amp; Outputs'!B$19),1,0)</f>
        <v>1</v>
      </c>
      <c r="J25" s="55">
        <f>I25*'Inputs &amp; Outputs'!B$16*'Benefit Calculations'!G25*('Benefit Calculations'!C$4-'Benefit Calculations'!C$5)</f>
        <v>3443.8240137179291</v>
      </c>
      <c r="K25" s="71">
        <f t="shared" si="3"/>
        <v>0.98700400752952155</v>
      </c>
      <c r="L25" s="56">
        <f>K25*'Assumed Values'!$C$8</f>
        <v>7410.426088531648</v>
      </c>
      <c r="M25" s="57">
        <f t="shared" si="0"/>
        <v>1789.7148787142298</v>
      </c>
      <c r="N25" s="55">
        <f>I25*'Inputs &amp; Outputs'!B$16*'Benefit Calculations'!G25*('Benefit Calculations'!D$4-'Benefit Calculations'!D$5)</f>
        <v>901.70278044136478</v>
      </c>
      <c r="O25" s="71">
        <f t="shared" si="4"/>
        <v>0.25842907603612369</v>
      </c>
      <c r="P25" s="56">
        <f>ABS(O25*'Assumed Values'!$C$7)</f>
        <v>492.30738984881566</v>
      </c>
      <c r="Q25" s="57">
        <f t="shared" si="1"/>
        <v>118.89867734825181</v>
      </c>
      <c r="T25" s="68">
        <f t="shared" si="5"/>
        <v>0.89539424356666164</v>
      </c>
      <c r="U25" s="69">
        <f>T25*'Assumed Values'!$D$8</f>
        <v>0</v>
      </c>
    </row>
    <row r="26" spans="3:21">
      <c r="F26" s="54">
        <f t="shared" si="2"/>
        <v>2040</v>
      </c>
      <c r="G26" s="63">
        <f t="shared" si="6"/>
        <v>113485.95340782551</v>
      </c>
      <c r="H26" s="62">
        <f t="shared" si="8"/>
        <v>1.6751093721467658E-2</v>
      </c>
      <c r="I26" s="54">
        <f>IF(AND(F26&gt;='Inputs &amp; Outputs'!B$13,F26&lt;'Inputs &amp; Outputs'!B$13+'Inputs &amp; Outputs'!B$19),1,0)</f>
        <v>1</v>
      </c>
      <c r="J26" s="55">
        <f>I26*'Inputs &amp; Outputs'!B$16*'Benefit Calculations'!G26*('Benefit Calculations'!C$4-'Benefit Calculations'!C$5)</f>
        <v>3501.511832531959</v>
      </c>
      <c r="K26" s="71">
        <f t="shared" si="3"/>
        <v>1.0035374041631129</v>
      </c>
      <c r="L26" s="56">
        <f>K26*'Assumed Values'!$C$8</f>
        <v>7534.5588304566518</v>
      </c>
      <c r="M26" s="57">
        <f t="shared" si="0"/>
        <v>1700.6491218525955</v>
      </c>
      <c r="N26" s="55">
        <f>I26*'Inputs &amp; Outputs'!B$16*'Benefit Calculations'!G26*('Benefit Calculations'!D$4-'Benefit Calculations'!D$5)</f>
        <v>916.80728822544586</v>
      </c>
      <c r="O26" s="71">
        <f t="shared" si="4"/>
        <v>0.26275804570915706</v>
      </c>
      <c r="P26" s="56">
        <f>ABS(O26*'Assumed Values'!$C$7)</f>
        <v>500.55407707594418</v>
      </c>
      <c r="Q26" s="57">
        <f t="shared" si="1"/>
        <v>112.98164508025317</v>
      </c>
      <c r="T26" s="68">
        <f t="shared" si="5"/>
        <v>0.91039307645830936</v>
      </c>
      <c r="U26" s="69">
        <f>T26*'Assumed Values'!$D$8</f>
        <v>0</v>
      </c>
    </row>
    <row r="27" spans="3:21">
      <c r="F27" s="54">
        <f t="shared" si="2"/>
        <v>2041</v>
      </c>
      <c r="G27" s="63">
        <f t="shared" si="6"/>
        <v>115386.9672494301</v>
      </c>
      <c r="H27" s="62">
        <f t="shared" si="8"/>
        <v>1.6751093721467658E-2</v>
      </c>
      <c r="I27" s="54">
        <f>IF(AND(F27&gt;='Inputs &amp; Outputs'!B$13,F27&lt;'Inputs &amp; Outputs'!B$13+'Inputs &amp; Outputs'!B$19),1,0)</f>
        <v>1</v>
      </c>
      <c r="J27" s="55">
        <f>I27*'Inputs &amp; Outputs'!B$16*'Benefit Calculations'!G27*('Benefit Calculations'!C$4-'Benefit Calculations'!C$5)</f>
        <v>3560.1659854055301</v>
      </c>
      <c r="K27" s="71">
        <f t="shared" si="3"/>
        <v>1.0203477532732474</v>
      </c>
      <c r="L27" s="56">
        <f>K27*'Assumed Values'!$C$8</f>
        <v>7660.7709315755419</v>
      </c>
      <c r="M27" s="57">
        <f t="shared" si="0"/>
        <v>1616.0157520374578</v>
      </c>
      <c r="N27" s="55">
        <f>I27*'Inputs &amp; Outputs'!B$16*'Benefit Calculations'!G27*('Benefit Calculations'!D$4-'Benefit Calculations'!D$5)</f>
        <v>932.16481303503497</v>
      </c>
      <c r="O27" s="71">
        <f t="shared" si="4"/>
        <v>0.26715953035890078</v>
      </c>
      <c r="P27" s="56">
        <f>ABS(O27*'Assumed Values'!$C$7)</f>
        <v>508.93890533370597</v>
      </c>
      <c r="Q27" s="57">
        <f t="shared" si="1"/>
        <v>107.35907589326922</v>
      </c>
      <c r="T27" s="68">
        <f t="shared" si="5"/>
        <v>0.9256431562054378</v>
      </c>
      <c r="U27" s="69">
        <f>T27*'Assumed Values'!$D$8</f>
        <v>0</v>
      </c>
    </row>
    <row r="28" spans="3:21">
      <c r="F28" s="54">
        <f t="shared" si="2"/>
        <v>2042</v>
      </c>
      <c r="G28" s="63">
        <f t="shared" si="6"/>
        <v>117319.82515206122</v>
      </c>
      <c r="H28" s="62">
        <f t="shared" si="8"/>
        <v>1.6751093721467658E-2</v>
      </c>
      <c r="I28" s="54">
        <f>IF(AND(F28&gt;='Inputs &amp; Outputs'!B$13,F28&lt;'Inputs &amp; Outputs'!B$13+'Inputs &amp; Outputs'!B$19),1,0)</f>
        <v>1</v>
      </c>
      <c r="J28" s="55">
        <f>I28*'Inputs &amp; Outputs'!B$16*'Benefit Calculations'!G28*('Benefit Calculations'!C$4-'Benefit Calculations'!C$5)</f>
        <v>3619.8026594910389</v>
      </c>
      <c r="K28" s="71">
        <f t="shared" si="3"/>
        <v>1.0374396941168165</v>
      </c>
      <c r="L28" s="56">
        <f>K28*'Assumed Values'!$C$8</f>
        <v>7789.0972234290584</v>
      </c>
      <c r="M28" s="57">
        <f t="shared" si="0"/>
        <v>1535.5941900515936</v>
      </c>
      <c r="N28" s="55">
        <f>I28*'Inputs &amp; Outputs'!B$16*'Benefit Calculations'!G28*('Benefit Calculations'!D$4-'Benefit Calculations'!D$5)</f>
        <v>947.77959318203921</v>
      </c>
      <c r="O28" s="71">
        <f t="shared" si="4"/>
        <v>0.27163474469052606</v>
      </c>
      <c r="P28" s="56">
        <f>ABS(O28*'Assumed Values'!$C$7)</f>
        <v>517.46418863545216</v>
      </c>
      <c r="Q28" s="57">
        <f t="shared" si="1"/>
        <v>102.01631573402575</v>
      </c>
      <c r="T28" s="68">
        <f t="shared" si="5"/>
        <v>0.94114869146767011</v>
      </c>
      <c r="U28" s="69">
        <f>T28*'Assumed Values'!$D$8</f>
        <v>0</v>
      </c>
    </row>
    <row r="29" spans="3:21">
      <c r="F29" s="54">
        <f t="shared" si="2"/>
        <v>2043</v>
      </c>
      <c r="G29" s="63">
        <f t="shared" si="6"/>
        <v>119285.0605385696</v>
      </c>
      <c r="H29" s="62">
        <f t="shared" si="8"/>
        <v>1.6751093721467658E-2</v>
      </c>
      <c r="I29" s="54">
        <f>IF(AND(F29&gt;='Inputs &amp; Outputs'!B$13,F29&lt;'Inputs &amp; Outputs'!B$13+'Inputs &amp; Outputs'!B$19),1,0)</f>
        <v>1</v>
      </c>
      <c r="J29" s="55">
        <f>I29*'Inputs &amp; Outputs'!B$16*'Benefit Calculations'!G29*('Benefit Calculations'!C$4-'Benefit Calculations'!C$5)</f>
        <v>3680.4383130933911</v>
      </c>
      <c r="K29" s="71">
        <f t="shared" si="3"/>
        <v>1.054817943663338</v>
      </c>
      <c r="L29" s="56">
        <f>K29*'Assumed Values'!$C$8</f>
        <v>7919.5731210243421</v>
      </c>
      <c r="M29" s="57">
        <f t="shared" si="0"/>
        <v>1459.174833875971</v>
      </c>
      <c r="N29" s="55">
        <f>I29*'Inputs &amp; Outputs'!B$16*'Benefit Calculations'!G29*('Benefit Calculations'!D$4-'Benefit Calculations'!D$5)</f>
        <v>963.65593797472604</v>
      </c>
      <c r="O29" s="71">
        <f t="shared" si="4"/>
        <v>0.276184923756844</v>
      </c>
      <c r="P29" s="56">
        <f>ABS(O29*'Assumed Values'!$C$7)</f>
        <v>526.13227975678785</v>
      </c>
      <c r="Q29" s="57">
        <f t="shared" si="1"/>
        <v>96.939439813089024</v>
      </c>
      <c r="T29" s="68">
        <f t="shared" si="5"/>
        <v>0.95691396140428164</v>
      </c>
      <c r="U29" s="69">
        <f>T29*'Assumed Values'!$D$8</f>
        <v>0</v>
      </c>
    </row>
    <row r="30" spans="3:21">
      <c r="F30" s="54">
        <f t="shared" si="2"/>
        <v>2044</v>
      </c>
      <c r="G30" s="63">
        <f t="shared" si="6"/>
        <v>121283.21576722212</v>
      </c>
      <c r="H30" s="62">
        <f t="shared" si="8"/>
        <v>1.6751093721467658E-2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133995</v>
      </c>
      <c r="H31" s="62">
        <f t="shared" si="8"/>
        <v>1.6751093721467658E-2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136239.56280320807</v>
      </c>
      <c r="H32" s="62">
        <f t="shared" si="8"/>
        <v>1.6751093721467658E-2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138521.7244882964</v>
      </c>
      <c r="H33" s="62">
        <f t="shared" si="8"/>
        <v>1.6751093721467658E-2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140842.11487765919</v>
      </c>
      <c r="H34" s="62">
        <f t="shared" si="8"/>
        <v>1.6751093721467658E-2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143201.37434390458</v>
      </c>
      <c r="H35" s="62">
        <f t="shared" si="8"/>
        <v>1.6751093721467658E-2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145600.1539865823</v>
      </c>
      <c r="H36" s="62">
        <f t="shared" si="8"/>
        <v>1.6751093721467658E-2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63103.456078085306</v>
      </c>
      <c r="K37" s="55">
        <f t="shared" ref="K37:Q37" si="9">SUM(K4:K36)</f>
        <v>18.085524634806362</v>
      </c>
      <c r="L37" s="58">
        <f t="shared" si="9"/>
        <v>135786.11895812617</v>
      </c>
      <c r="M37" s="59">
        <f t="shared" si="9"/>
        <v>49407.88259317357</v>
      </c>
      <c r="N37" s="55">
        <f t="shared" si="9"/>
        <v>16522.494057307995</v>
      </c>
      <c r="O37" s="55">
        <f t="shared" si="9"/>
        <v>4.735366204540731</v>
      </c>
      <c r="P37" s="55">
        <f t="shared" si="9"/>
        <v>9020.8726196500938</v>
      </c>
      <c r="Q37" s="59">
        <f t="shared" si="9"/>
        <v>3282.3842282221185</v>
      </c>
      <c r="T37" s="68">
        <f>SUM(T4:T36)</f>
        <v>16.406898580302176</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55</v>
      </c>
      <c r="E2" s="92" t="s">
        <v>115</v>
      </c>
      <c r="F2" s="92" t="s">
        <v>116</v>
      </c>
      <c r="G2" s="92" t="s">
        <v>117</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55</v>
      </c>
      <c r="E21" s="92" t="s">
        <v>115</v>
      </c>
      <c r="F21" s="92" t="s">
        <v>116</v>
      </c>
      <c r="G21" s="92" t="s">
        <v>117</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708F06-1DB7-458D-A8C6-2AF27399C695}"/>
</file>

<file path=customXml/itemProps2.xml><?xml version="1.0" encoding="utf-8"?>
<ds:datastoreItem xmlns:ds="http://schemas.openxmlformats.org/officeDocument/2006/customXml" ds:itemID="{74E23C2C-159C-4025-A55C-75BC9BDE10C1}"/>
</file>

<file path=customXml/itemProps3.xml><?xml version="1.0" encoding="utf-8"?>
<ds:datastoreItem xmlns:ds="http://schemas.openxmlformats.org/officeDocument/2006/customXml" ds:itemID="{B0B38AA9-A3D3-4677-AB23-2B2DEE3CC20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