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Antoine (N-2013T-0013, N-100030)\"/>
    </mc:Choice>
  </mc:AlternateContent>
  <xr:revisionPtr revIDLastSave="0" documentId="10_ncr:100000_{F965333B-FB5B-45F9-9F98-844457A5F5F8}" xr6:coauthVersionLast="31" xr6:coauthVersionMax="31" xr10:uidLastSave="{00000000-0000-0000-0000-000000000000}"/>
  <bookViews>
    <workbookView xWindow="0" yWindow="0" windowWidth="20580" windowHeight="969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3">'Inputs &amp; Outputs'!$A$1:$J$40</definedName>
    <definedName name="_xlnm.Print_Area" localSheetId="1">'ITS Delay Worksheet'!$A$3:$J$33</definedName>
  </definedNames>
  <calcPr calcId="179017"/>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<sst xmlns="http://schemas.openxmlformats.org/spreadsheetml/2006/main" count="262" uniqueCount="130">
  <si>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</si>
  <si>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</si>
  <si>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</si>
  <si>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</si>
  <si>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</si>
  <si>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</si>
  <si>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</si>
  <si>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</si>
  <si>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</si>
  <si>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</si>
  <si>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</si>
  <si>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</si>
  <si>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</si>
  <si>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</si>
  <si>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</si>
  <si>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</si>
  <si>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</si>
  <si>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</si>
  <si>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</si>
  <si>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</si>
  <si>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</si>
  <si>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</si>
  <si>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</si>
  <si>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</si>
  <si>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</si>
  <si>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</si>
  <si>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</si>
  <si>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</si>
  <si>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</si>
  <si>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</si>
  <si>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</si>
  <si>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</si>
  <si>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</si>
  <si>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</si>
  <si>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</si>
  <si>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</si>
  <si>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</si>
  <si>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</si>
  <si>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</si>
  <si>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</si>
  <si>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</si>
  <si>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</si>
  <si>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</si>
  <si>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</si>
  <si>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</si>
  <si>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</si>
  <si>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</si>
  <si>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</si>
  <si>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</si>
  <si>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</si>
  <si>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</si>
  <si>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</si>
  <si>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</si>
  <si>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</si>
  <si>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</si>
  <si>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</si>
  <si>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</si>
  <si>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</si>
  <si>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</si>
  <si>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</si>
  <si>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</si>
  <si>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</si>
  <si>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</si>
  <si>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</si>
  <si>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</si>
  <si>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</si>
  <si>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</si>
  <si>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</si>
  <si>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</si>
  <si>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</si>
  <si>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</si>
  <si>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</si>
  <si>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</si>
  <si>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</si>
  <si>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</si>
  <si>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</si>
  <si>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</si>
  <si>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</si>
  <si>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</si>
  <si>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</si>
  <si>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</si>
  <si>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</si>
  <si>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</si>
  <si>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</si>
  <si>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</si>
  <si>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</si>
  <si>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</si>
  <si>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</si>
  <si>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</si>
  <si>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</si>
  <si>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</si>
  <si>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</si>
  <si>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</si>
  <si>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</si>
  <si>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</si>
  <si>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</si>
  <si>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</si>
  <si>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</si>
  <si>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</si>
  <si>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</si>
  <si>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</si>
  <si>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</si>
  <si>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</si>
  <si>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</si>
  <si>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</si>
  <si>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</si>
  <si>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</si>
  <si>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</si>
  <si>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</si>
  <si>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</si>
  <si>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</si>
  <si>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</si>
  <si>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</si>
  <si>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</si>
  <si>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</si>
  <si>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</si>
  <si>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</si>
  <si>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</si>
  <si>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</si>
  <si>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</si>
  <si>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</si>
  <si>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</si>
  <si>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</si>
  <si>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</si>
  <si>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</si>
  <si>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</si>
  <si>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</si>
  <si>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</si>
  <si>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</si>
  <si>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Antoine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</si>
</sst>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28" zoomScaleNormal="100" workbookViewId="0">
      <selection activeCell="E31" sqref="E31"/>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2025</v>
      </c>
    </row>
    <row r="14" spans="1:5" x14ac:dyDescent="0.25">
      <c r="A14" s="6" t="s">
        <v>86</v>
      </c>
      <c r="B14" s="6" t="s">
        <v>121</v>
      </c>
    </row>
    <row r="15" spans="1:5" x14ac:dyDescent="0.25">
      <c r="A15" s="106" t="s">
        <v>87</v>
      </c>
      <c r="B15" s="57" t="s">
        <v>76</v>
      </c>
    </row>
    <row r="16" spans="1:5" x14ac:dyDescent="0.25">
      <c r="A16" s="106" t="s">
        <v>88</v>
      </c>
      <c r="B16" s="57">
        <v>4.2</v>
      </c>
    </row>
    <row r="17" spans="1:3" x14ac:dyDescent="0.25">
      <c r="A17" s="107" t="s">
        <v>95</v>
      </c>
      <c r="B17" s="57">
        <v>15</v>
      </c>
    </row>
    <row r="18" spans="1:3" x14ac:dyDescent="0.25">
      <c r="A18" s="107" t="s">
        <v>96</v>
      </c>
      <c r="B18" s="57">
        <v>40</v>
      </c>
    </row>
    <row r="19" spans="1:3" x14ac:dyDescent="0.25">
      <c r="A19" s="96" t="s">
        <v>97</v>
      </c>
      <c r="B19" s="97">
        <f>VLOOKUP(B14,'Service Life'!C6:D8,2,FALSE)</f>
        <v>20</v>
      </c>
    </row>
    <row r="21" spans="1:3" x14ac:dyDescent="0.25">
      <c r="A21" s="102" t="s">
        <v>89</v>
      </c>
    </row>
    <row r="22" spans="1:3" ht="20.25" customHeight="1" x14ac:dyDescent="0.25">
      <c r="A22" s="107" t="s">
        <v>90</v>
      </c>
      <c r="B22" s="119">
        <v>31350</v>
      </c>
    </row>
    <row r="23" spans="1:3" ht="30" x14ac:dyDescent="0.25">
      <c r="A23" s="118" t="s">
        <v>101</v>
      </c>
      <c r="B23" s="120">
        <v>36648</v>
      </c>
    </row>
    <row r="24" spans="1:3" ht="30" x14ac:dyDescent="0.25">
      <c r="A24" s="118" t="s">
        <v>102</v>
      </c>
      <c r="B24" s="120">
        <v>49288</v>
      </c>
    </row>
    <row r="27" spans="1:3" ht="18.75" x14ac:dyDescent="0.3">
      <c r="A27" s="100" t="s">
        <v>55</v>
      </c>
      <c r="B27" s="101"/>
    </row>
    <row r="29" spans="1:3" x14ac:dyDescent="0.25">
      <c r="A29" s="108" t="s">
        <v>53</v>
      </c>
    </row>
    <row r="30" spans="1:3" x14ac:dyDescent="0.25">
      <c r="A30" s="105" t="s">
        <v>112</v>
      </c>
      <c r="B30" s="114">
        <f>'Benefit Calculations'!M37</f>
        <v>43286.612853322295</v>
      </c>
    </row>
    <row r="31" spans="1:3" x14ac:dyDescent="0.25">
      <c r="A31" s="105" t="s">
        <v>113</v>
      </c>
      <c r="B31" s="114">
        <f>'Benefit Calculations'!Q37</f>
        <v>5157.854155642588</v>
      </c>
      <c r="C31" s="109"/>
    </row>
    <row r="32" spans="1:3" x14ac:dyDescent="0.25">
      <c r="A32" s="110"/>
      <c r="B32" s="111"/>
      <c r="C32" s="109"/>
    </row>
    <row r="33" spans="1:9" x14ac:dyDescent="0.25">
      <c r="A33" s="108" t="s">
        <v>94</v>
      </c>
      <c r="B33" s="111"/>
      <c r="C33" s="109"/>
    </row>
    <row r="34" spans="1:9" x14ac:dyDescent="0.25">
      <c r="A34" s="105" t="s">
        <v>114</v>
      </c>
      <c r="B34" s="114">
        <f>$B$30+$B$31</f>
        <v>48444.467008964886</v>
      </c>
      <c r="C34" s="109"/>
    </row>
    <row r="35" spans="1:9" x14ac:dyDescent="0.25">
      <c r="I35" s="112"/>
    </row>
    <row r="36" spans="1:9" x14ac:dyDescent="0.25">
      <c r="A36" s="108" t="s">
        <v>107</v>
      </c>
    </row>
    <row r="37" spans="1:9" x14ac:dyDescent="0.25">
      <c r="A37" s="105" t="s">
        <v>116</v>
      </c>
      <c r="B37" s="115">
        <f>'Benefit Calculations'!K37</f>
        <v>16.765613580809827</v>
      </c>
    </row>
    <row r="38" spans="1:9" x14ac:dyDescent="0.25">
      <c r="A38" s="105" t="s">
        <v>117</v>
      </c>
      <c r="B38" s="115">
        <f>'Benefit Calculations'!O37</f>
        <v>7.8734339762087373</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7.6345100998899906E-2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1.9851200282599998E-2</v>
      </c>
      <c r="F4" s="70">
        <v>2018</v>
      </c>
      <c r="G4" s="80">
        <f>'Inputs &amp; Outputs'!B22</f>
        <v>31350</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5.9405799955100001E-2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1.18961995467999E-2</v>
      </c>
      <c r="F5" s="70">
        <f t="shared" ref="F5:F36" si="2">F4+1</f>
        <v>2019</v>
      </c>
      <c r="G5" s="80">
        <f>G4+G4*H5</f>
        <v>32057.162489425951</v>
      </c>
      <c r="H5" s="79">
        <f>$C$9</f>
        <v>2.2557017206569441E-2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32780.276455293722</v>
      </c>
      <c r="H6" s="79">
        <f t="shared" ref="H6:H11" si="7">$C$9</f>
        <v>2.2557017206569441E-2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33519.701715331888</v>
      </c>
      <c r="H7" s="79">
        <f t="shared" si="7"/>
        <v>2.2557017206569441E-2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34275.806203683707</v>
      </c>
      <c r="H8" s="79">
        <f t="shared" si="7"/>
        <v>2.2557017206569441E-2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2.2557017206569441E-2</v>
      </c>
      <c r="F9" s="70">
        <f t="shared" si="2"/>
        <v>2023</v>
      </c>
      <c r="G9" s="80">
        <f t="shared" si="6"/>
        <v>35048.96615398924</v>
      </c>
      <c r="H9" s="79">
        <f t="shared" si="7"/>
        <v>2.2557017206569441E-2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1.1923395126784753E-2</v>
      </c>
      <c r="F10" s="70">
        <f t="shared" si="2"/>
        <v>2024</v>
      </c>
      <c r="G10" s="80">
        <f t="shared" si="6"/>
        <v>35839.566286597248</v>
      </c>
      <c r="H10" s="79">
        <f t="shared" si="7"/>
        <v>2.2557017206569441E-2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1.6899217124001442E-2</v>
      </c>
      <c r="F11" s="70">
        <f t="shared" si="2"/>
        <v>2025</v>
      </c>
      <c r="G11" s="80">
        <f>'Inputs &amp; Outputs'!$B$23</f>
        <v>36648</v>
      </c>
      <c r="H11" s="79">
        <f t="shared" si="7"/>
        <v>2.2557017206569441E-2</v>
      </c>
      <c r="I11" s="70">
        <f>IF(AND(F11&gt;='Inputs &amp; Outputs'!B$13,F11&lt;'Inputs &amp; Outputs'!B$13+'Inputs &amp; Outputs'!B$19),1,0)</f>
        <v>1</v>
      </c>
      <c r="J11" s="71">
        <f>I11*'Inputs &amp; Outputs'!B$16*'Benefit Calculations'!G11*('Benefit Calculations'!C$4-'Benefit Calculations'!C$5)</f>
        <v>2607.3243195433515</v>
      </c>
      <c r="K11" s="89">
        <f t="shared" si="3"/>
        <v>0.747262212606562</v>
      </c>
      <c r="L11" s="72">
        <f>K11*'Assumed Values'!$C$8</f>
        <v>5610.4446922500674</v>
      </c>
      <c r="M11" s="73">
        <f t="shared" si="0"/>
        <v>3493.9029839565037</v>
      </c>
      <c r="N11" s="88">
        <f>I11*'Inputs &amp; Outputs'!B$16*'Benefit Calculations'!G11*('Benefit Calculations'!D$4-'Benefit Calculations'!D$5)</f>
        <v>1224.4464412555285</v>
      </c>
      <c r="O11" s="89">
        <f t="shared" si="4"/>
        <v>0.35092778832787769</v>
      </c>
      <c r="P11" s="72">
        <f>ABS(O11*'Assumed Values'!$C$7)</f>
        <v>668.51743676460694</v>
      </c>
      <c r="Q11" s="73">
        <f t="shared" si="1"/>
        <v>416.31906119050745</v>
      </c>
      <c r="T11" s="85">
        <f t="shared" si="5"/>
        <v>0.67790432308127135</v>
      </c>
      <c r="U11" s="86">
        <f>T11*'Assumed Values'!$D$8</f>
        <v>0</v>
      </c>
    </row>
    <row r="12" spans="2:21" x14ac:dyDescent="0.25">
      <c r="B12" s="27"/>
      <c r="C12" s="68"/>
      <c r="F12" s="70">
        <f t="shared" si="2"/>
        <v>2026</v>
      </c>
      <c r="G12" s="80">
        <f t="shared" si="6"/>
        <v>37084.968584606409</v>
      </c>
      <c r="H12" s="79">
        <f>$C$10</f>
        <v>1.1923395126784753E-2</v>
      </c>
      <c r="I12" s="70">
        <f>IF(AND(F12&gt;='Inputs &amp; Outputs'!B$13,F12&lt;'Inputs &amp; Outputs'!B$13+'Inputs &amp; Outputs'!B$19),1,0)</f>
        <v>1</v>
      </c>
      <c r="J12" s="71">
        <f>I12*'Inputs &amp; Outputs'!B$16*'Benefit Calculations'!G12*('Benefit Calculations'!C$4-'Benefit Calculations'!C$5)</f>
        <v>2638.4124776289423</v>
      </c>
      <c r="K12" s="89">
        <f t="shared" si="3"/>
        <v>0.75617211523078565</v>
      </c>
      <c r="L12" s="72">
        <f>K12*'Assumed Values'!$C$8</f>
        <v>5677.3402411527386</v>
      </c>
      <c r="M12" s="73">
        <f t="shared" si="0"/>
        <v>3304.2637100643647</v>
      </c>
      <c r="N12" s="88">
        <f>I12*'Inputs &amp; Outputs'!B$16*'Benefit Calculations'!G12*('Benefit Calculations'!D$4-'Benefit Calculations'!D$5)</f>
        <v>1239.0459999862035</v>
      </c>
      <c r="O12" s="89">
        <f t="shared" si="4"/>
        <v>0.35511203900907962</v>
      </c>
      <c r="P12" s="72">
        <f>ABS(O12*'Assumed Values'!$C$7)</f>
        <v>676.4884343122967</v>
      </c>
      <c r="Q12" s="73">
        <f t="shared" si="1"/>
        <v>393.72242790270462</v>
      </c>
      <c r="T12" s="85">
        <f t="shared" si="5"/>
        <v>0.68598724418352497</v>
      </c>
      <c r="U12" s="86">
        <f>T12*'Assumed Values'!$D$8</f>
        <v>0</v>
      </c>
    </row>
    <row r="13" spans="2:21" x14ac:dyDescent="0.25">
      <c r="B13" s="27"/>
      <c r="C13" s="68"/>
      <c r="F13" s="70">
        <f t="shared" si="2"/>
        <v>2027</v>
      </c>
      <c r="G13" s="80">
        <f t="shared" si="6"/>
        <v>37527.147318305069</v>
      </c>
      <c r="H13" s="79">
        <f t="shared" ref="H13:H36" si="8">$C$10</f>
        <v>1.1923395126784753E-2</v>
      </c>
      <c r="I13" s="70">
        <f>IF(AND(F13&gt;='Inputs &amp; Outputs'!B$13,F13&lt;'Inputs &amp; Outputs'!B$13+'Inputs &amp; Outputs'!B$19),1,0)</f>
        <v>1</v>
      </c>
      <c r="J13" s="71">
        <f>I13*'Inputs &amp; Outputs'!B$16*'Benefit Calculations'!G13*('Benefit Calculations'!C$4-'Benefit Calculations'!C$5)</f>
        <v>2669.871312107151</v>
      </c>
      <c r="K13" s="89">
        <f t="shared" si="3"/>
        <v>0.76518825414453873</v>
      </c>
      <c r="L13" s="72">
        <f>K13*'Assumed Values'!$C$8</f>
        <v>5745.0334121171963</v>
      </c>
      <c r="M13" s="73">
        <f t="shared" si="0"/>
        <v>3124.9175251238844</v>
      </c>
      <c r="N13" s="88">
        <f>I13*'Inputs &amp; Outputs'!B$16*'Benefit Calculations'!G13*('Benefit Calculations'!D$4-'Benefit Calculations'!D$5)</f>
        <v>1253.8196350243011</v>
      </c>
      <c r="O13" s="89">
        <f t="shared" si="4"/>
        <v>0.35934618016446307</v>
      </c>
      <c r="P13" s="72">
        <f>ABS(O13*'Assumed Values'!$C$7)</f>
        <v>684.55447321330212</v>
      </c>
      <c r="Q13" s="73">
        <f t="shared" si="1"/>
        <v>372.35227661763133</v>
      </c>
      <c r="T13" s="85">
        <f t="shared" si="5"/>
        <v>0.69416654114785925</v>
      </c>
      <c r="U13" s="86">
        <f>T13*'Assumed Values'!$D$8</f>
        <v>0</v>
      </c>
    </row>
    <row r="14" spans="2:21" x14ac:dyDescent="0.25">
      <c r="B14" s="27"/>
      <c r="C14" s="68"/>
      <c r="F14" s="70">
        <f t="shared" si="2"/>
        <v>2028</v>
      </c>
      <c r="G14" s="80">
        <f t="shared" si="6"/>
        <v>37974.598323762279</v>
      </c>
      <c r="H14" s="79">
        <f t="shared" si="8"/>
        <v>1.1923395126784753E-2</v>
      </c>
      <c r="I14" s="70">
        <f>IF(AND(F14&gt;='Inputs &amp; Outputs'!B$13,F14&lt;'Inputs &amp; Outputs'!B$13+'Inputs &amp; Outputs'!B$19),1,0)</f>
        <v>1</v>
      </c>
      <c r="J14" s="71">
        <f>I14*'Inputs &amp; Outputs'!B$16*'Benefit Calculations'!G14*('Benefit Calculations'!C$4-'Benefit Calculations'!C$5)</f>
        <v>2701.7052426990717</v>
      </c>
      <c r="K14" s="89">
        <f t="shared" si="3"/>
        <v>0.77431189604507866</v>
      </c>
      <c r="L14" s="72">
        <f>K14*'Assumed Values'!$C$8</f>
        <v>5813.5337155064508</v>
      </c>
      <c r="M14" s="73">
        <f t="shared" si="0"/>
        <v>2955.3057490790202</v>
      </c>
      <c r="N14" s="88">
        <f>I14*'Inputs &amp; Outputs'!B$16*'Benefit Calculations'!G14*('Benefit Calculations'!D$4-'Benefit Calculations'!D$5)</f>
        <v>1268.7694219504169</v>
      </c>
      <c r="O14" s="89">
        <f t="shared" si="4"/>
        <v>0.36363080665786474</v>
      </c>
      <c r="P14" s="72">
        <f>ABS(O14*'Assumed Values'!$C$7)</f>
        <v>692.7166866832323</v>
      </c>
      <c r="Q14" s="73">
        <f t="shared" si="1"/>
        <v>352.14203732532826</v>
      </c>
      <c r="T14" s="85">
        <f t="shared" si="5"/>
        <v>0.7024433631017587</v>
      </c>
      <c r="U14" s="86">
        <f>T14*'Assumed Values'!$D$8</f>
        <v>0</v>
      </c>
    </row>
    <row r="15" spans="2:21" x14ac:dyDescent="0.25">
      <c r="B15" s="27"/>
      <c r="C15" s="69"/>
      <c r="F15" s="70">
        <f t="shared" si="2"/>
        <v>2029</v>
      </c>
      <c r="G15" s="80">
        <f t="shared" si="6"/>
        <v>38427.384464357434</v>
      </c>
      <c r="H15" s="79">
        <f t="shared" si="8"/>
        <v>1.1923395126784753E-2</v>
      </c>
      <c r="I15" s="70">
        <f>IF(AND(F15&gt;='Inputs &amp; Outputs'!B$13,F15&lt;'Inputs &amp; Outputs'!B$13+'Inputs &amp; Outputs'!B$19),1,0)</f>
        <v>1</v>
      </c>
      <c r="J15" s="71">
        <f>I15*'Inputs &amp; Outputs'!B$16*'Benefit Calculations'!G15*('Benefit Calculations'!C$4-'Benefit Calculations'!C$5)</f>
        <v>2733.9187418238785</v>
      </c>
      <c r="K15" s="89">
        <f t="shared" si="3"/>
        <v>0.78354432273299401</v>
      </c>
      <c r="L15" s="72">
        <f>K15*'Assumed Values'!$C$8</f>
        <v>5882.8507750793187</v>
      </c>
      <c r="M15" s="73">
        <f t="shared" si="0"/>
        <v>2794.9000254633152</v>
      </c>
      <c r="N15" s="88">
        <f>I15*'Inputs &amp; Outputs'!B$16*'Benefit Calculations'!G15*('Benefit Calculations'!D$4-'Benefit Calculations'!D$5)</f>
        <v>1283.8974610931139</v>
      </c>
      <c r="O15" s="89">
        <f t="shared" si="4"/>
        <v>0.36796652044591793</v>
      </c>
      <c r="P15" s="72">
        <f>ABS(O15*'Assumed Values'!$C$7)</f>
        <v>700.97622144947366</v>
      </c>
      <c r="Q15" s="73">
        <f t="shared" si="1"/>
        <v>333.02875324963463</v>
      </c>
      <c r="T15" s="85">
        <f t="shared" si="5"/>
        <v>0.71081887287420842</v>
      </c>
      <c r="U15" s="86">
        <f>T15*'Assumed Values'!$D$8</f>
        <v>0</v>
      </c>
    </row>
    <row r="16" spans="2:21" x14ac:dyDescent="0.25">
      <c r="B16" s="27"/>
      <c r="C16" s="69"/>
      <c r="F16" s="70">
        <f t="shared" si="2"/>
        <v>2030</v>
      </c>
      <c r="G16" s="80">
        <f t="shared" si="6"/>
        <v>38885.569353014835</v>
      </c>
      <c r="H16" s="79">
        <f t="shared" si="8"/>
        <v>1.1923395126784753E-2</v>
      </c>
      <c r="I16" s="70">
        <f>IF(AND(F16&gt;='Inputs &amp; Outputs'!B$13,F16&lt;'Inputs &amp; Outputs'!B$13+'Inputs &amp; Outputs'!B$19),1,0)</f>
        <v>1</v>
      </c>
      <c r="J16" s="71">
        <f>I16*'Inputs &amp; Outputs'!B$16*'Benefit Calculations'!G16*('Benefit Calculations'!C$4-'Benefit Calculations'!C$5)</f>
        <v>2766.516335227167</v>
      </c>
      <c r="K16" s="89">
        <f t="shared" si="3"/>
        <v>0.79288683129228854</v>
      </c>
      <c r="L16" s="72">
        <f>K16*'Assumed Values'!$C$8</f>
        <v>5952.9943293425022</v>
      </c>
      <c r="M16" s="73">
        <f t="shared" si="0"/>
        <v>2643.2006755203515</v>
      </c>
      <c r="N16" s="88">
        <f>I16*'Inputs &amp; Outputs'!B$16*'Benefit Calculations'!G16*('Benefit Calculations'!D$4-'Benefit Calculations'!D$5)</f>
        <v>1299.2058778240028</v>
      </c>
      <c r="O16" s="89">
        <f t="shared" si="4"/>
        <v>0.37235393066262268</v>
      </c>
      <c r="P16" s="72">
        <f>ABS(O16*'Assumed Values'!$C$7)</f>
        <v>709.3342379122962</v>
      </c>
      <c r="Q16" s="73">
        <f t="shared" si="1"/>
        <v>314.95288473197246</v>
      </c>
      <c r="T16" s="85">
        <f t="shared" si="5"/>
        <v>0.71929424715906343</v>
      </c>
      <c r="U16" s="86">
        <f>T16*'Assumed Values'!$D$8</f>
        <v>0</v>
      </c>
    </row>
    <row r="17" spans="2:21" x14ac:dyDescent="0.25">
      <c r="B17" s="27"/>
      <c r="C17" s="69"/>
      <c r="F17" s="70">
        <f t="shared" si="2"/>
        <v>2031</v>
      </c>
      <c r="G17" s="80">
        <f t="shared" si="6"/>
        <v>39349.217361140822</v>
      </c>
      <c r="H17" s="79">
        <f t="shared" si="8"/>
        <v>1.1923395126784753E-2</v>
      </c>
      <c r="I17" s="70">
        <f>IF(AND(F17&gt;='Inputs &amp; Outputs'!B$13,F17&lt;'Inputs &amp; Outputs'!B$13+'Inputs &amp; Outputs'!B$19),1,0)</f>
        <v>1</v>
      </c>
      <c r="J17" s="71">
        <f>I17*'Inputs &amp; Outputs'!B$16*'Benefit Calculations'!G17*('Benefit Calculations'!C$4-'Benefit Calculations'!C$5)</f>
        <v>2799.5026026167848</v>
      </c>
      <c r="K17" s="89">
        <f t="shared" si="3"/>
        <v>0.80234073427261066</v>
      </c>
      <c r="L17" s="72">
        <f>K17*'Assumed Values'!$C$8</f>
        <v>6023.9742329187611</v>
      </c>
      <c r="M17" s="73">
        <f t="shared" si="0"/>
        <v>2499.7351416579104</v>
      </c>
      <c r="N17" s="88">
        <f>I17*'Inputs &amp; Outputs'!B$16*'Benefit Calculations'!G17*('Benefit Calculations'!D$4-'Benefit Calculations'!D$5)</f>
        <v>1314.6968228563396</v>
      </c>
      <c r="O17" s="89">
        <f t="shared" si="4"/>
        <v>0.37679365370492462</v>
      </c>
      <c r="P17" s="72">
        <f>ABS(O17*'Assumed Values'!$C$7)</f>
        <v>717.79191030788138</v>
      </c>
      <c r="Q17" s="73">
        <f t="shared" si="1"/>
        <v>297.85812375976872</v>
      </c>
      <c r="T17" s="85">
        <f t="shared" si="5"/>
        <v>0.72787067668036409</v>
      </c>
      <c r="U17" s="86">
        <f>T17*'Assumed Values'!$D$8</f>
        <v>0</v>
      </c>
    </row>
    <row r="18" spans="2:21" x14ac:dyDescent="0.25">
      <c r="F18" s="70">
        <f t="shared" si="2"/>
        <v>2032</v>
      </c>
      <c r="G18" s="80">
        <f t="shared" si="6"/>
        <v>39818.393627667443</v>
      </c>
      <c r="H18" s="79">
        <f t="shared" si="8"/>
        <v>1.1923395126784753E-2</v>
      </c>
      <c r="I18" s="70">
        <f>IF(AND(F18&gt;='Inputs &amp; Outputs'!B$13,F18&lt;'Inputs &amp; Outputs'!B$13+'Inputs &amp; Outputs'!B$19),1,0)</f>
        <v>1</v>
      </c>
      <c r="J18" s="71">
        <f>I18*'Inputs &amp; Outputs'!B$16*'Benefit Calculations'!G18*('Benefit Calculations'!C$4-'Benefit Calculations'!C$5)</f>
        <v>2832.8821783062472</v>
      </c>
      <c r="K18" s="89">
        <f t="shared" si="3"/>
        <v>0.8119073598736577</v>
      </c>
      <c r="L18" s="72">
        <f>K18*'Assumed Values'!$C$8</f>
        <v>6095.800457931422</v>
      </c>
      <c r="M18" s="73">
        <f t="shared" si="0"/>
        <v>2364.0565153871098</v>
      </c>
      <c r="N18" s="88">
        <f>I18*'Inputs &amp; Outputs'!B$16*'Benefit Calculations'!G18*('Benefit Calculations'!D$4-'Benefit Calculations'!D$5)</f>
        <v>1330.3724725471845</v>
      </c>
      <c r="O18" s="89">
        <f t="shared" si="4"/>
        <v>0.3812863133193134</v>
      </c>
      <c r="P18" s="72">
        <f>ABS(O18*'Assumed Values'!$C$7)</f>
        <v>726.35042687329201</v>
      </c>
      <c r="Q18" s="73">
        <f t="shared" si="1"/>
        <v>281.69121856175633</v>
      </c>
      <c r="T18" s="85">
        <f t="shared" si="5"/>
        <v>0.73654936635962431</v>
      </c>
      <c r="U18" s="86">
        <f>T18*'Assumed Values'!$D$8</f>
        <v>0</v>
      </c>
    </row>
    <row r="19" spans="2:21" x14ac:dyDescent="0.25">
      <c r="F19" s="70">
        <f t="shared" si="2"/>
        <v>2033</v>
      </c>
      <c r="G19" s="80">
        <f t="shared" si="6"/>
        <v>40293.164068203972</v>
      </c>
      <c r="H19" s="79">
        <f t="shared" si="8"/>
        <v>1.1923395126784753E-2</v>
      </c>
      <c r="I19" s="70">
        <f>IF(AND(F19&gt;='Inputs &amp; Outputs'!B$13,F19&lt;'Inputs &amp; Outputs'!B$13+'Inputs &amp; Outputs'!B$19),1,0)</f>
        <v>1</v>
      </c>
      <c r="J19" s="71">
        <f>I19*'Inputs &amp; Outputs'!B$16*'Benefit Calculations'!G19*('Benefit Calculations'!C$4-'Benefit Calculations'!C$5)</f>
        <v>2866.6597518658195</v>
      </c>
      <c r="K19" s="89">
        <f t="shared" si="3"/>
        <v>0.82158805213177599</v>
      </c>
      <c r="L19" s="72">
        <f>K19*'Assumed Values'!$C$8</f>
        <v>6168.4830954053741</v>
      </c>
      <c r="M19" s="73">
        <f t="shared" si="0"/>
        <v>2235.7421451608598</v>
      </c>
      <c r="N19" s="88">
        <f>I19*'Inputs &amp; Outputs'!B$16*'Benefit Calculations'!G19*('Benefit Calculations'!D$4-'Benefit Calculations'!D$5)</f>
        <v>1346.2350292031622</v>
      </c>
      <c r="O19" s="89">
        <f t="shared" si="4"/>
        <v>0.38583254068945461</v>
      </c>
      <c r="P19" s="72">
        <f>ABS(O19*'Assumed Values'!$C$7)</f>
        <v>735.01099001341106</v>
      </c>
      <c r="Q19" s="73">
        <f t="shared" si="1"/>
        <v>266.40180772375101</v>
      </c>
      <c r="T19" s="85">
        <f t="shared" si="5"/>
        <v>0.74533153548511299</v>
      </c>
      <c r="U19" s="86">
        <f>T19*'Assumed Values'!$D$8</f>
        <v>0</v>
      </c>
    </row>
    <row r="20" spans="2:21" x14ac:dyDescent="0.25">
      <c r="F20" s="70">
        <f t="shared" si="2"/>
        <v>2034</v>
      </c>
      <c r="G20" s="80">
        <f t="shared" si="6"/>
        <v>40773.595384297536</v>
      </c>
      <c r="H20" s="79">
        <f t="shared" si="8"/>
        <v>1.1923395126784753E-2</v>
      </c>
      <c r="I20" s="70">
        <f>IF(AND(F20&gt;='Inputs &amp; Outputs'!B$13,F20&lt;'Inputs &amp; Outputs'!B$13+'Inputs &amp; Outputs'!B$19),1,0)</f>
        <v>1</v>
      </c>
      <c r="J20" s="71">
        <f>I20*'Inputs &amp; Outputs'!B$16*'Benefit Calculations'!G20*('Benefit Calculations'!C$4-'Benefit Calculations'!C$5)</f>
        <v>2900.840068781366</v>
      </c>
      <c r="K20" s="89">
        <f t="shared" si="3"/>
        <v>0.83138417110878848</v>
      </c>
      <c r="L20" s="72">
        <f>K20*'Assumed Values'!$C$8</f>
        <v>6242.0323566847837</v>
      </c>
      <c r="M20" s="73">
        <f t="shared" si="0"/>
        <v>2114.39231977497</v>
      </c>
      <c r="N20" s="88">
        <f>I20*'Inputs &amp; Outputs'!B$16*'Benefit Calculations'!G20*('Benefit Calculations'!D$4-'Benefit Calculations'!D$5)</f>
        <v>1362.2867213898701</v>
      </c>
      <c r="O20" s="89">
        <f t="shared" si="4"/>
        <v>0.39043297452486619</v>
      </c>
      <c r="P20" s="72">
        <f>ABS(O20*'Assumed Values'!$C$7)</f>
        <v>743.77481646987007</v>
      </c>
      <c r="Q20" s="73">
        <f t="shared" si="1"/>
        <v>251.94226330815982</v>
      </c>
      <c r="T20" s="85">
        <f t="shared" si="5"/>
        <v>0.75421841788315513</v>
      </c>
      <c r="U20" s="86">
        <f>T20*'Assumed Values'!$D$8</f>
        <v>0</v>
      </c>
    </row>
    <row r="21" spans="2:21" x14ac:dyDescent="0.25">
      <c r="F21" s="70">
        <f t="shared" si="2"/>
        <v>2035</v>
      </c>
      <c r="G21" s="80">
        <f t="shared" si="6"/>
        <v>41259.755072804161</v>
      </c>
      <c r="H21" s="79">
        <f t="shared" si="8"/>
        <v>1.1923395126784753E-2</v>
      </c>
      <c r="I21" s="70">
        <f>IF(AND(F21&gt;='Inputs &amp; Outputs'!B$13,F21&lt;'Inputs &amp; Outputs'!B$13+'Inputs &amp; Outputs'!B$19),1,0)</f>
        <v>1</v>
      </c>
      <c r="J21" s="71">
        <f>I21*'Inputs &amp; Outputs'!B$16*'Benefit Calculations'!G21*('Benefit Calculations'!C$4-'Benefit Calculations'!C$5)</f>
        <v>2935.4279311210562</v>
      </c>
      <c r="K21" s="89">
        <f t="shared" si="3"/>
        <v>0.8412970930830731</v>
      </c>
      <c r="L21" s="72">
        <f>K21*'Assumed Values'!$C$8</f>
        <v>6316.4585748677127</v>
      </c>
      <c r="M21" s="73">
        <f t="shared" si="0"/>
        <v>1999.629023230548</v>
      </c>
      <c r="N21" s="88">
        <f>I21*'Inputs &amp; Outputs'!B$16*'Benefit Calculations'!G21*('Benefit Calculations'!D$4-'Benefit Calculations'!D$5)</f>
        <v>1378.5298042449738</v>
      </c>
      <c r="O21" s="89">
        <f t="shared" si="4"/>
        <v>0.3950882611506521</v>
      </c>
      <c r="P21" s="72">
        <f>ABS(O21*'Assumed Values'!$C$7)</f>
        <v>752.64313749199221</v>
      </c>
      <c r="Q21" s="73">
        <f t="shared" si="1"/>
        <v>238.26754248852288</v>
      </c>
      <c r="T21" s="85">
        <f t="shared" si="5"/>
        <v>0.76321126209147461</v>
      </c>
      <c r="U21" s="86">
        <f>T21*'Assumed Values'!$D$8</f>
        <v>0</v>
      </c>
    </row>
    <row r="22" spans="2:21" x14ac:dyDescent="0.25">
      <c r="F22" s="70">
        <f t="shared" si="2"/>
        <v>2036</v>
      </c>
      <c r="G22" s="80">
        <f t="shared" si="6"/>
        <v>41751.711435371566</v>
      </c>
      <c r="H22" s="79">
        <f t="shared" si="8"/>
        <v>1.1923395126784753E-2</v>
      </c>
      <c r="I22" s="70">
        <f>IF(AND(F22&gt;='Inputs &amp; Outputs'!B$13,F22&lt;'Inputs &amp; Outputs'!B$13+'Inputs &amp; Outputs'!B$19),1,0)</f>
        <v>1</v>
      </c>
      <c r="J22" s="71">
        <f>I22*'Inputs &amp; Outputs'!B$16*'Benefit Calculations'!G22*('Benefit Calculations'!C$4-'Benefit Calculations'!C$5)</f>
        <v>2970.4281982100124</v>
      </c>
      <c r="K22" s="89">
        <f t="shared" si="3"/>
        <v>0.85132821074291787</v>
      </c>
      <c r="L22" s="72">
        <f>K22*'Assumed Values'!$C$8</f>
        <v>6391.7722062578277</v>
      </c>
      <c r="M22" s="73">
        <f t="shared" si="0"/>
        <v>1891.0947571789834</v>
      </c>
      <c r="N22" s="88">
        <f>I22*'Inputs &amp; Outputs'!B$16*'Benefit Calculations'!G22*('Benefit Calculations'!D$4-'Benefit Calculations'!D$5)</f>
        <v>1394.9665597950354</v>
      </c>
      <c r="O22" s="89">
        <f t="shared" si="4"/>
        <v>0.39979905459830556</v>
      </c>
      <c r="P22" s="72">
        <f>ABS(O22*'Assumed Values'!$C$7)</f>
        <v>761.61719900977209</v>
      </c>
      <c r="Q22" s="73">
        <f t="shared" si="1"/>
        <v>225.33504723691726</v>
      </c>
      <c r="T22" s="85">
        <f t="shared" si="5"/>
        <v>0.7723113315346033</v>
      </c>
      <c r="U22" s="86">
        <f>T22*'Assumed Values'!$D$8</f>
        <v>0</v>
      </c>
    </row>
    <row r="23" spans="2:21" x14ac:dyDescent="0.25">
      <c r="F23" s="70">
        <f t="shared" si="2"/>
        <v>2037</v>
      </c>
      <c r="G23" s="80">
        <f t="shared" si="6"/>
        <v>42249.533588034996</v>
      </c>
      <c r="H23" s="79">
        <f t="shared" si="8"/>
        <v>1.1923395126784753E-2</v>
      </c>
      <c r="I23" s="70">
        <f>IF(AND(F23&gt;='Inputs &amp; Outputs'!B$13,F23&lt;'Inputs &amp; Outputs'!B$13+'Inputs &amp; Outputs'!B$19),1,0)</f>
        <v>1</v>
      </c>
      <c r="J23" s="71">
        <f>I23*'Inputs &amp; Outputs'!B$16*'Benefit Calculations'!G23*('Benefit Calculations'!C$4-'Benefit Calculations'!C$5)</f>
        <v>3005.8457873130133</v>
      </c>
      <c r="K23" s="89">
        <f t="shared" si="3"/>
        <v>0.86147893338218418</v>
      </c>
      <c r="L23" s="72">
        <f>K23*'Assumed Values'!$C$8</f>
        <v>6467.9838318334387</v>
      </c>
      <c r="M23" s="73">
        <f t="shared" si="0"/>
        <v>1788.451427281326</v>
      </c>
      <c r="N23" s="88">
        <f>I23*'Inputs &amp; Outputs'!B$16*'Benefit Calculations'!G23*('Benefit Calculations'!D$4-'Benefit Calculations'!D$5)</f>
        <v>1411.5992972761233</v>
      </c>
      <c r="O23" s="89">
        <f t="shared" si="4"/>
        <v>0.40456601669759612</v>
      </c>
      <c r="P23" s="72">
        <f>ABS(O23*'Assumed Values'!$C$7)</f>
        <v>770.69826180892062</v>
      </c>
      <c r="Q23" s="73">
        <f t="shared" si="1"/>
        <v>213.10449162713618</v>
      </c>
      <c r="T23" s="85">
        <f t="shared" si="5"/>
        <v>0.78151990470138344</v>
      </c>
      <c r="U23" s="86">
        <f>T23*'Assumed Values'!$D$8</f>
        <v>0</v>
      </c>
    </row>
    <row r="24" spans="2:21" x14ac:dyDescent="0.25">
      <c r="F24" s="70">
        <f t="shared" si="2"/>
        <v>2038</v>
      </c>
      <c r="G24" s="80">
        <f t="shared" si="6"/>
        <v>42753.291470927499</v>
      </c>
      <c r="H24" s="79">
        <f t="shared" si="8"/>
        <v>1.1923395126784753E-2</v>
      </c>
      <c r="I24" s="70">
        <f>IF(AND(F24&gt;='Inputs &amp; Outputs'!B$13,F24&lt;'Inputs &amp; Outputs'!B$13+'Inputs &amp; Outputs'!B$19),1,0)</f>
        <v>1</v>
      </c>
      <c r="J24" s="71">
        <f>I24*'Inputs &amp; Outputs'!B$16*'Benefit Calculations'!G24*('Benefit Calculations'!C$4-'Benefit Calculations'!C$5)</f>
        <v>3041.6856743253279</v>
      </c>
      <c r="K24" s="89">
        <f t="shared" si="3"/>
        <v>0.87175068709830117</v>
      </c>
      <c r="L24" s="72">
        <f>K24*'Assumed Values'!$C$8</f>
        <v>6545.1041587340451</v>
      </c>
      <c r="M24" s="73">
        <f t="shared" si="0"/>
        <v>1691.379290012957</v>
      </c>
      <c r="N24" s="88">
        <f>I24*'Inputs &amp; Outputs'!B$16*'Benefit Calculations'!G24*('Benefit Calculations'!D$4-'Benefit Calculations'!D$5)</f>
        <v>1428.4303534582382</v>
      </c>
      <c r="O24" s="89">
        <f t="shared" si="4"/>
        <v>0.40938981716955097</v>
      </c>
      <c r="P24" s="72">
        <f>ABS(O24*'Assumed Values'!$C$7)</f>
        <v>779.88760170799458</v>
      </c>
      <c r="Q24" s="73">
        <f t="shared" si="1"/>
        <v>201.53777634027955</v>
      </c>
      <c r="T24" s="85">
        <f t="shared" si="5"/>
        <v>0.79083827532458528</v>
      </c>
      <c r="U24" s="86">
        <f>T24*'Assumed Values'!$D$8</f>
        <v>0</v>
      </c>
    </row>
    <row r="25" spans="2:21" x14ac:dyDescent="0.25">
      <c r="F25" s="70">
        <f t="shared" si="2"/>
        <v>2039</v>
      </c>
      <c r="G25" s="80">
        <f t="shared" si="6"/>
        <v>43263.055858105967</v>
      </c>
      <c r="H25" s="79">
        <f t="shared" si="8"/>
        <v>1.1923395126784753E-2</v>
      </c>
      <c r="I25" s="70">
        <f>IF(AND(F25&gt;='Inputs &amp; Outputs'!B$13,F25&lt;'Inputs &amp; Outputs'!B$13+'Inputs &amp; Outputs'!B$19),1,0)</f>
        <v>1</v>
      </c>
      <c r="J25" s="71">
        <f>I25*'Inputs &amp; Outputs'!B$16*'Benefit Calculations'!G25*('Benefit Calculations'!C$4-'Benefit Calculations'!C$5)</f>
        <v>3077.9528944717895</v>
      </c>
      <c r="K25" s="89">
        <f t="shared" si="3"/>
        <v>0.88214491499262027</v>
      </c>
      <c r="L25" s="72">
        <f>K25*'Assumed Values'!$C$8</f>
        <v>6623.1440217645932</v>
      </c>
      <c r="M25" s="73">
        <f t="shared" si="0"/>
        <v>1599.5759566327495</v>
      </c>
      <c r="N25" s="88">
        <f>I25*'Inputs &amp; Outputs'!B$16*'Benefit Calculations'!G25*('Benefit Calculations'!D$4-'Benefit Calculations'!D$5)</f>
        <v>1445.4620929736136</v>
      </c>
      <c r="O25" s="89">
        <f t="shared" si="4"/>
        <v>0.41427113372054575</v>
      </c>
      <c r="P25" s="72">
        <f>ABS(O25*'Assumed Values'!$C$7)</f>
        <v>789.18650973763965</v>
      </c>
      <c r="Q25" s="73">
        <f t="shared" si="1"/>
        <v>190.59886998183021</v>
      </c>
      <c r="T25" s="85">
        <f t="shared" si="5"/>
        <v>0.80026775256266525</v>
      </c>
      <c r="U25" s="86">
        <f>T25*'Assumed Values'!$D$8</f>
        <v>0</v>
      </c>
    </row>
    <row r="26" spans="2:21" x14ac:dyDescent="0.25">
      <c r="F26" s="70">
        <f t="shared" si="2"/>
        <v>2040</v>
      </c>
      <c r="G26" s="80">
        <f t="shared" si="6"/>
        <v>43778.898367494323</v>
      </c>
      <c r="H26" s="79">
        <f t="shared" si="8"/>
        <v>1.1923395126784753E-2</v>
      </c>
      <c r="I26" s="70">
        <f>IF(AND(F26&gt;='Inputs &amp; Outputs'!B$13,F26&lt;'Inputs &amp; Outputs'!B$13+'Inputs &amp; Outputs'!B$19),1,0)</f>
        <v>1</v>
      </c>
      <c r="J26" s="71">
        <f>I26*'Inputs &amp; Outputs'!B$16*'Benefit Calculations'!G26*('Benefit Calculations'!C$4-'Benefit Calculations'!C$5)</f>
        <v>3114.6525430142078</v>
      </c>
      <c r="K26" s="89">
        <f t="shared" si="3"/>
        <v>0.89266307737316142</v>
      </c>
      <c r="L26" s="72">
        <f>K26*'Assumed Values'!$C$8</f>
        <v>6702.114384917696</v>
      </c>
      <c r="M26" s="73">
        <f t="shared" si="0"/>
        <v>1512.7554512140064</v>
      </c>
      <c r="N26" s="88">
        <f>I26*'Inputs &amp; Outputs'!B$16*'Benefit Calculations'!G26*('Benefit Calculations'!D$4-'Benefit Calculations'!D$5)</f>
        <v>1462.6969086489273</v>
      </c>
      <c r="O26" s="89">
        <f t="shared" si="4"/>
        <v>0.41921065213751685</v>
      </c>
      <c r="P26" s="72">
        <f>ABS(O26*'Assumed Values'!$C$7)</f>
        <v>798.5962923219696</v>
      </c>
      <c r="Q26" s="73">
        <f t="shared" si="1"/>
        <v>180.25369684050673</v>
      </c>
      <c r="T26" s="85">
        <f t="shared" si="5"/>
        <v>0.80980966118369402</v>
      </c>
      <c r="U26" s="86">
        <f>T26*'Assumed Values'!$D$8</f>
        <v>0</v>
      </c>
    </row>
    <row r="27" spans="2:21" x14ac:dyDescent="0.25">
      <c r="F27" s="70">
        <f t="shared" si="2"/>
        <v>2041</v>
      </c>
      <c r="G27" s="80">
        <f t="shared" si="6"/>
        <v>44300.891470945309</v>
      </c>
      <c r="H27" s="79">
        <f t="shared" si="8"/>
        <v>1.1923395126784753E-2</v>
      </c>
      <c r="I27" s="70">
        <f>IF(AND(F27&gt;='Inputs &amp; Outputs'!B$13,F27&lt;'Inputs &amp; Outputs'!B$13+'Inputs &amp; Outputs'!B$19),1,0)</f>
        <v>1</v>
      </c>
      <c r="J27" s="71">
        <f>I27*'Inputs &amp; Outputs'!B$16*'Benefit Calculations'!G27*('Benefit Calculations'!C$4-'Benefit Calculations'!C$5)</f>
        <v>3151.789775967211</v>
      </c>
      <c r="K27" s="89">
        <f t="shared" si="3"/>
        <v>0.90330665195977322</v>
      </c>
      <c r="L27" s="72">
        <f>K27*'Assumed Values'!$C$8</f>
        <v>6782.0263429139777</v>
      </c>
      <c r="M27" s="73">
        <f t="shared" si="0"/>
        <v>1430.6473198028305</v>
      </c>
      <c r="N27" s="88">
        <f>I27*'Inputs &amp; Outputs'!B$16*'Benefit Calculations'!G27*('Benefit Calculations'!D$4-'Benefit Calculations'!D$5)</f>
        <v>1480.1372218414751</v>
      </c>
      <c r="O27" s="89">
        <f t="shared" si="4"/>
        <v>0.42420906638430961</v>
      </c>
      <c r="P27" s="72">
        <f>ABS(O27*'Assumed Values'!$C$7)</f>
        <v>808.11827146210976</v>
      </c>
      <c r="Q27" s="73">
        <f t="shared" si="1"/>
        <v>170.47003073925211</v>
      </c>
      <c r="T27" s="85">
        <f t="shared" si="5"/>
        <v>0.8194653417514749</v>
      </c>
      <c r="U27" s="86">
        <f>T27*'Assumed Values'!$D$8</f>
        <v>0</v>
      </c>
    </row>
    <row r="28" spans="2:21" x14ac:dyDescent="0.25">
      <c r="F28" s="70">
        <f t="shared" si="2"/>
        <v>2042</v>
      </c>
      <c r="G28" s="80">
        <f t="shared" si="6"/>
        <v>44829.108504422198</v>
      </c>
      <c r="H28" s="79">
        <f t="shared" si="8"/>
        <v>1.1923395126784753E-2</v>
      </c>
      <c r="I28" s="70">
        <f>IF(AND(F28&gt;='Inputs &amp; Outputs'!B$13,F28&lt;'Inputs &amp; Outputs'!B$13+'Inputs &amp; Outputs'!B$19),1,0)</f>
        <v>1</v>
      </c>
      <c r="J28" s="71">
        <f>I28*'Inputs &amp; Outputs'!B$16*'Benefit Calculations'!G28*('Benefit Calculations'!C$4-'Benefit Calculations'!C$5)</f>
        <v>3189.3698108226281</v>
      </c>
      <c r="K28" s="89">
        <f t="shared" si="3"/>
        <v>0.9140771340917424</v>
      </c>
      <c r="L28" s="72">
        <f>K28*'Assumed Values'!$C$8</f>
        <v>6862.8911227608023</v>
      </c>
      <c r="M28" s="73">
        <f t="shared" si="0"/>
        <v>1352.9957879288922</v>
      </c>
      <c r="N28" s="88">
        <f>I28*'Inputs &amp; Outputs'!B$16*'Benefit Calculations'!G28*('Benefit Calculations'!D$4-'Benefit Calculations'!D$5)</f>
        <v>1497.7854827793524</v>
      </c>
      <c r="O28" s="89">
        <f t="shared" si="4"/>
        <v>0.42926707869917419</v>
      </c>
      <c r="P28" s="72">
        <f>ABS(O28*'Assumed Values'!$C$7)</f>
        <v>817.75378492192681</v>
      </c>
      <c r="Q28" s="73">
        <f t="shared" si="1"/>
        <v>161.21739464769286</v>
      </c>
      <c r="T28" s="85">
        <f t="shared" si="5"/>
        <v>0.82923615081388324</v>
      </c>
      <c r="U28" s="86">
        <f>T28*'Assumed Values'!$D$8</f>
        <v>0</v>
      </c>
    </row>
    <row r="29" spans="2:21" x14ac:dyDescent="0.25">
      <c r="F29" s="70">
        <f t="shared" si="2"/>
        <v>2043</v>
      </c>
      <c r="G29" s="80">
        <f t="shared" si="6"/>
        <v>45363.623678301934</v>
      </c>
      <c r="H29" s="79">
        <f t="shared" si="8"/>
        <v>1.1923395126784753E-2</v>
      </c>
      <c r="I29" s="70">
        <f>IF(AND(F29&gt;='Inputs &amp; Outputs'!B$13,F29&lt;'Inputs &amp; Outputs'!B$13+'Inputs &amp; Outputs'!B$19),1,0)</f>
        <v>1</v>
      </c>
      <c r="J29" s="71">
        <f>I29*'Inputs &amp; Outputs'!B$16*'Benefit Calculations'!G29*('Benefit Calculations'!C$4-'Benefit Calculations'!C$5)</f>
        <v>3227.3979272825054</v>
      </c>
      <c r="K29" s="89">
        <f t="shared" si="3"/>
        <v>0.92497603693787744</v>
      </c>
      <c r="L29" s="72">
        <f>K29*'Assumed Values'!$C$8</f>
        <v>6944.7200853295835</v>
      </c>
      <c r="M29" s="73">
        <f t="shared" si="0"/>
        <v>1279.5589638441531</v>
      </c>
      <c r="N29" s="88">
        <f>I29*'Inputs &amp; Outputs'!B$16*'Benefit Calculations'!G29*('Benefit Calculations'!D$4-'Benefit Calculations'!D$5)</f>
        <v>1515.6441709056928</v>
      </c>
      <c r="O29" s="89">
        <f t="shared" si="4"/>
        <v>0.43438539969342504</v>
      </c>
      <c r="P29" s="72">
        <f>ABS(O29*'Assumed Values'!$C$7)</f>
        <v>827.50418641597469</v>
      </c>
      <c r="Q29" s="73">
        <f t="shared" si="1"/>
        <v>152.46696574335334</v>
      </c>
      <c r="T29" s="85">
        <f t="shared" si="5"/>
        <v>0.83912346109345137</v>
      </c>
      <c r="U29" s="86">
        <f>T29*'Assumed Values'!$D$8</f>
        <v>0</v>
      </c>
    </row>
    <row r="30" spans="2:21" x14ac:dyDescent="0.25">
      <c r="F30" s="70">
        <f t="shared" si="2"/>
        <v>2044</v>
      </c>
      <c r="G30" s="80">
        <f t="shared" si="6"/>
        <v>45904.512087801093</v>
      </c>
      <c r="H30" s="79">
        <f t="shared" si="8"/>
        <v>1.1923395126784753E-2</v>
      </c>
      <c r="I30" s="70">
        <f>IF(AND(F30&gt;='Inputs &amp; Outputs'!B$13,F30&lt;'Inputs &amp; Outputs'!B$13+'Inputs &amp; Outputs'!B$19),1,0)</f>
        <v>1</v>
      </c>
      <c r="J30" s="71">
        <f>I30*'Inputs &amp; Outputs'!B$16*'Benefit Calculations'!G30*('Benefit Calculations'!C$4-'Benefit Calculations'!C$5)</f>
        <v>3265.8794680008605</v>
      </c>
      <c r="K30" s="89">
        <f t="shared" si="3"/>
        <v>0.93600489170909507</v>
      </c>
      <c r="L30" s="72">
        <f>K30*'Assumed Values'!$C$8</f>
        <v>7027.5247269518859</v>
      </c>
      <c r="M30" s="73">
        <f t="shared" si="0"/>
        <v>1210.1080850075573</v>
      </c>
      <c r="N30" s="88">
        <f>I30*'Inputs &amp; Outputs'!B$16*'Benefit Calculations'!G30*('Benefit Calculations'!D$4-'Benefit Calculations'!D$5)</f>
        <v>1533.7157952270093</v>
      </c>
      <c r="O30" s="89">
        <f t="shared" si="4"/>
        <v>0.43956474845127602</v>
      </c>
      <c r="P30" s="72">
        <f>ABS(O30*'Assumed Values'!$C$7)</f>
        <v>837.37084579968086</v>
      </c>
      <c r="Q30" s="73">
        <f t="shared" si="1"/>
        <v>144.1914856258816</v>
      </c>
      <c r="T30" s="85">
        <f t="shared" si="5"/>
        <v>0.84912866168022372</v>
      </c>
      <c r="U30" s="86">
        <f>T30*'Assumed Values'!$D$8</f>
        <v>0</v>
      </c>
    </row>
    <row r="31" spans="2:21" x14ac:dyDescent="0.25">
      <c r="F31" s="70">
        <f t="shared" si="2"/>
        <v>2045</v>
      </c>
      <c r="G31" s="80">
        <f>'Inputs &amp; Outputs'!$B$24</f>
        <v>49288</v>
      </c>
      <c r="H31" s="79">
        <f t="shared" si="8"/>
        <v>1.1923395126784753E-2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49875.680299008964</v>
      </c>
      <c r="H32" s="79">
        <f t="shared" si="8"/>
        <v>1.1923395126784753E-2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50470.367742431241</v>
      </c>
      <c r="H33" s="79">
        <f t="shared" si="8"/>
        <v>1.1923395126784753E-2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51072.145879218377</v>
      </c>
      <c r="H34" s="79">
        <f t="shared" si="8"/>
        <v>1.1923395126784753E-2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51681.099254509092</v>
      </c>
      <c r="H35" s="79">
        <f t="shared" si="8"/>
        <v>1.1923395126784753E-2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52297.313421507184</v>
      </c>
      <c r="H36" s="79">
        <f t="shared" si="8"/>
        <v>1.1923395126784753E-2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58498.063041128393</v>
      </c>
      <c r="K37" s="71">
        <f t="shared" ref="K37:Q37" si="9">SUM(K4:K36)</f>
        <v>16.765613580809827</v>
      </c>
      <c r="L37" s="74">
        <f t="shared" si="9"/>
        <v>125876.22676472018</v>
      </c>
      <c r="M37" s="75">
        <f t="shared" si="9"/>
        <v>43286.612853322295</v>
      </c>
      <c r="N37" s="88">
        <f t="shared" si="9"/>
        <v>27471.743570280563</v>
      </c>
      <c r="O37" s="88">
        <f t="shared" si="9"/>
        <v>7.8734339762087373</v>
      </c>
      <c r="P37" s="76">
        <f t="shared" si="9"/>
        <v>14998.891724677644</v>
      </c>
      <c r="Q37" s="75">
        <f t="shared" si="9"/>
        <v>5157.854155642588</v>
      </c>
      <c r="T37" s="85">
        <f>SUM(T4:T36)</f>
        <v>15.209496390693383</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'Inputs &amp; Outputs'!Print_Area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2018-10-25T19:20:09Z</cp:lastPrinted>
  <dcterms:created xsi:type="dcterms:W3CDTF">2012-07-25T15:48:32Z</dcterms:created>
  <dcterms:modified xsi:type="dcterms:W3CDTF">2018-10-25T19:20:13Z</dcterms:modified>
</cp:coreProperties>
</file>