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EACITY - Palomino\"/>
    </mc:Choice>
  </mc:AlternateContent>
  <xr:revisionPtr revIDLastSave="0" documentId="13_ncr:1_{404BF0CA-3935-4420-8127-647B0F4039FF}" xr6:coauthVersionLast="37" xr6:coauthVersionMax="37" xr10:uidLastSave="{00000000-0000-0000-0000-000000000000}"/>
  <bookViews>
    <workbookView xWindow="4320"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<sst xmlns="http://schemas.openxmlformats.org/spreadsheetml/2006/main" count="262" uniqueCount="130">
  <si>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</si>
  <si>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</si>
  <si>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</si>
  <si>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</si>
  <si>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</si>
  <si>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</si>
  <si>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</si>
  <si>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</si>
  <si>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</si>
  <si>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</si>
  <si>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</si>
  <si>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</si>
  <si>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</si>
  <si>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</si>
  <si>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</si>
  <si>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</si>
  <si>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</si>
  <si>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</si>
  <si>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</si>
  <si>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</si>
  <si>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</si>
  <si>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</si>
  <si>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</si>
  <si>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</si>
  <si>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</si>
  <si>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</si>
  <si>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</si>
  <si>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</si>
  <si>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</si>
  <si>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</si>
  <si>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</si>
  <si>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</si>
  <si>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</si>
  <si>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</si>
  <si>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</si>
  <si>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</si>
  <si>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</si>
  <si>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</si>
  <si>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</si>
  <si>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</si>
  <si>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</si>
  <si>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</si>
  <si>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</si>
  <si>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</si>
  <si>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</si>
  <si>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</si>
  <si>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</si>
  <si>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</si>
  <si>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</si>
  <si>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</si>
  <si>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</si>
  <si>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</si>
  <si>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</si>
  <si>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</si>
  <si>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</si>
  <si>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</si>
  <si>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</si>
  <si>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</si>
  <si>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</si>
  <si>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</si>
  <si>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</si>
  <si>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</si>
  <si>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</si>
  <si>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</si>
  <si>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</si>
  <si>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</si>
  <si>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</si>
  <si>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</si>
  <si>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</si>
  <si>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</si>
  <si>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</si>
  <si>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</si>
  <si>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</si>
  <si>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</si>
  <si>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</si>
  <si>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</si>
  <si>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</si>
  <si>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</si>
  <si>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</si>
  <si>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</si>
  <si>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</si>
  <si>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</si>
  <si>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</si>
  <si>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</si>
  <si>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</si>
  <si>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</si>
  <si>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</si>
  <si>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</si>
  <si>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</si>
  <si>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</si>
  <si>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</si>
  <si>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</si>
  <si>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</si>
  <si>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</si>
  <si>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</si>
  <si>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</si>
  <si>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</si>
  <si>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</si>
  <si>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</si>
  <si>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</si>
  <si>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</si>
  <si>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</si>
  <si>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</si>
  <si>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</si>
  <si>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</si>
  <si>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</si>
  <si>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</si>
  <si>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</si>
  <si>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</si>
  <si>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</si>
  <si>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</si>
  <si>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</si>
  <si>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</si>
  <si>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</si>
  <si>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</si>
  <si>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</si>
  <si>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</si>
  <si>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</si>
  <si>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</si>
  <si>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</si>
  <si>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</si>
  <si>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</si>
  <si>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</si>
  <si>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</si>
  <si>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</si>
  <si>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</si>
  <si>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</si>
  <si>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</si>
  <si>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</si>
  <si>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Palomino Road Extension and Clear Creek 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</si>
</sst>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2" zoomScaleNormal="100" workbookViewId="0">
      <selection activeCell="B23" sqref="B23"/>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216</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2028</v>
      </c>
    </row>
    <row r="14" spans="1:5" x14ac:dyDescent="0.25">
      <c r="A14" s="6" t="s">
        <v>86</v>
      </c>
      <c r="B14" s="6" t="s">
        <v>121</v>
      </c>
    </row>
    <row r="15" spans="1:5" x14ac:dyDescent="0.25">
      <c r="A15" s="106" t="s">
        <v>87</v>
      </c>
      <c r="B15" s="57" t="s">
        <v>76</v>
      </c>
    </row>
    <row r="16" spans="1:5" x14ac:dyDescent="0.25">
      <c r="A16" s="106" t="s">
        <v>88</v>
      </c>
      <c r="B16" s="57">
        <v>0.55000000000000004</v>
      </c>
    </row>
    <row r="17" spans="1:3" x14ac:dyDescent="0.25">
      <c r="A17" s="107" t="s">
        <v>95</v>
      </c>
      <c r="B17" s="57">
        <v>21.5</v>
      </c>
    </row>
    <row r="18" spans="1:3" x14ac:dyDescent="0.25">
      <c r="A18" s="107" t="s">
        <v>96</v>
      </c>
      <c r="B18" s="57">
        <v>24.5</v>
      </c>
    </row>
    <row r="19" spans="1:3" x14ac:dyDescent="0.25">
      <c r="A19" s="96" t="s">
        <v>97</v>
      </c>
      <c r="B19" s="97">
        <f>VLOOKUP(B14,'Service Life'!C6:D8,2,FALSE)</f>
        <v>20</v>
      </c>
    </row>
    <row r="21" spans="1:3" x14ac:dyDescent="0.25">
      <c r="A21" s="102" t="s">
        <v>89</v>
      </c>
    </row>
    <row r="22" spans="1:3" ht="20.25" customHeight="1" x14ac:dyDescent="0.25">
      <c r="A22" s="107" t="s">
        <v>90</v>
      </c>
      <c r="B22" s="119">
        <v>11174</v>
      </c>
    </row>
    <row r="23" spans="1:3" ht="30" x14ac:dyDescent="0.25">
      <c r="A23" s="118" t="s">
        <v>101</v>
      </c>
      <c r="B23" s="120">
        <v>11308</v>
      </c>
    </row>
    <row r="24" spans="1:3" ht="30" x14ac:dyDescent="0.25">
      <c r="A24" s="118" t="s">
        <v>102</v>
      </c>
      <c r="B24" s="120">
        <v>15107</v>
      </c>
    </row>
    <row r="27" spans="1:3" ht="18.75" x14ac:dyDescent="0.3">
      <c r="A27" s="100" t="s">
        <v>55</v>
      </c>
      <c r="B27" s="101"/>
    </row>
    <row r="29" spans="1:3" x14ac:dyDescent="0.25">
      <c r="A29" s="108" t="s">
        <v>53</v>
      </c>
    </row>
    <row r="30" spans="1:3" x14ac:dyDescent="0.25">
      <c r="A30" s="105" t="s">
        <v>112</v>
      </c>
      <c r="B30" s="114">
        <f>'Benefit Calculations'!M37</f>
        <v>393.47690656786483</v>
      </c>
    </row>
    <row r="31" spans="1:3" x14ac:dyDescent="0.25">
      <c r="A31" s="105" t="s">
        <v>113</v>
      </c>
      <c r="B31" s="114">
        <f>'Benefit Calculations'!Q37</f>
        <v>51.882025787080451</v>
      </c>
      <c r="C31" s="109"/>
    </row>
    <row r="32" spans="1:3" x14ac:dyDescent="0.25">
      <c r="A32" s="110"/>
      <c r="B32" s="111"/>
      <c r="C32" s="109"/>
    </row>
    <row r="33" spans="1:9" x14ac:dyDescent="0.25">
      <c r="A33" s="108" t="s">
        <v>94</v>
      </c>
      <c r="B33" s="111"/>
      <c r="C33" s="109"/>
    </row>
    <row r="34" spans="1:9" x14ac:dyDescent="0.25">
      <c r="A34" s="105" t="s">
        <v>114</v>
      </c>
      <c r="B34" s="114">
        <f>$B$30+$B$31</f>
        <v>445.3589323549453</v>
      </c>
      <c r="C34" s="109"/>
    </row>
    <row r="35" spans="1:9" x14ac:dyDescent="0.25">
      <c r="I35" s="112"/>
    </row>
    <row r="36" spans="1:9" x14ac:dyDescent="0.25">
      <c r="A36" s="108" t="s">
        <v>107</v>
      </c>
    </row>
    <row r="37" spans="1:9" x14ac:dyDescent="0.25">
      <c r="A37" s="105" t="s">
        <v>116</v>
      </c>
      <c r="B37" s="115">
        <f>'Benefit Calculations'!K37</f>
        <v>0.18743472075910278</v>
      </c>
    </row>
    <row r="38" spans="1:9" x14ac:dyDescent="0.25">
      <c r="A38" s="105" t="s">
        <v>117</v>
      </c>
      <c r="B38" s="115">
        <f>'Benefit Calculations'!O37</f>
        <v>9.7404047608120492E-2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70">
        <v>2018</v>
      </c>
      <c r="G4" s="80">
        <f>'Inputs &amp; Outputs'!B22</f>
        <v>11174</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11193.045196950625</v>
      </c>
      <c r="H5" s="79">
        <f>$C$9</f>
        <v>1.7044207043694914E-3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11212.122854929252</v>
      </c>
      <c r="H6" s="79">
        <f t="shared" ref="H6:H11" si="7">$C$9</f>
        <v>1.7044207043694914E-3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11231.233029263127</v>
      </c>
      <c r="H7" s="79">
        <f t="shared" si="7"/>
        <v>1.7044207043694914E-3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11250.375775373801</v>
      </c>
      <c r="H8" s="79">
        <f t="shared" si="7"/>
        <v>1.7044207043694914E-3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1.7044207043694914E-3</v>
      </c>
      <c r="F9" s="70">
        <f t="shared" si="2"/>
        <v>2023</v>
      </c>
      <c r="G9" s="80">
        <f t="shared" si="6"/>
        <v>11269.551148777286</v>
      </c>
      <c r="H9" s="79">
        <f t="shared" si="7"/>
        <v>1.7044207043694914E-3</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1.1653287530095424E-2</v>
      </c>
      <c r="F10" s="70">
        <f t="shared" si="2"/>
        <v>2024</v>
      </c>
      <c r="G10" s="80">
        <f t="shared" si="6"/>
        <v>11288.759205084212</v>
      </c>
      <c r="H10" s="79">
        <f t="shared" si="7"/>
        <v>1.7044207043694914E-3</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1.123181444200716E-2</v>
      </c>
      <c r="F11" s="70">
        <f t="shared" si="2"/>
        <v>2025</v>
      </c>
      <c r="G11" s="80">
        <f>'Inputs &amp; Outputs'!$B$23</f>
        <v>11308</v>
      </c>
      <c r="H11" s="79">
        <f t="shared" si="7"/>
        <v>1.7044207043694914E-3</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11439.77537539032</v>
      </c>
      <c r="H12" s="79">
        <f>$C$10</f>
        <v>1.1653287530095424E-2</v>
      </c>
      <c r="I12" s="70">
        <f>IF(AND(F12&gt;='Inputs &amp; Outputs'!B$13,F12&lt;'Inputs &amp; Outputs'!B$13+'Inputs &amp; Outputs'!B$19),1,0)</f>
        <v>0</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11573.086367119449</v>
      </c>
      <c r="H13" s="79">
        <f t="shared" ref="H13:H36" si="8">$C$10</f>
        <v>1.1653287530095424E-2</v>
      </c>
      <c r="I13" s="70">
        <f>IF(AND(F13&gt;='Inputs &amp; Outputs'!B$13,F13&lt;'Inputs &amp; Outputs'!B$13+'Inputs &amp; Outputs'!B$19),1,0)</f>
        <v>0</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11707.95087016612</v>
      </c>
      <c r="H14" s="79">
        <f t="shared" si="8"/>
        <v>1.1653287530095424E-2</v>
      </c>
      <c r="I14" s="70">
        <f>IF(AND(F14&gt;='Inputs &amp; Outputs'!B$13,F14&lt;'Inputs &amp; Outputs'!B$13+'Inputs &amp; Outputs'!B$19),1,0)</f>
        <v>1</v>
      </c>
      <c r="J14" s="71">
        <f>I14*'Inputs &amp; Outputs'!B$16*'Benefit Calculations'!G14*('Benefit Calculations'!C$4-'Benefit Calculations'!C$5)</f>
        <v>28.941110395725232</v>
      </c>
      <c r="K14" s="89">
        <f t="shared" si="3"/>
        <v>8.2945562343345568E-3</v>
      </c>
      <c r="L14" s="72">
        <f>K14*'Assumed Values'!$C$8</f>
        <v>62.27552820738385</v>
      </c>
      <c r="M14" s="73">
        <f t="shared" si="0"/>
        <v>31.657720681539232</v>
      </c>
      <c r="N14" s="88">
        <f>I14*'Inputs &amp; Outputs'!B$16*'Benefit Calculations'!G14*('Benefit Calculations'!D$4-'Benefit Calculations'!D$5)</f>
        <v>15.039803102650005</v>
      </c>
      <c r="O14" s="89">
        <f t="shared" si="4"/>
        <v>4.3104252353315326E-3</v>
      </c>
      <c r="P14" s="72">
        <f>ABS(O14*'Assumed Values'!$C$7)</f>
        <v>8.2113600733065688</v>
      </c>
      <c r="Q14" s="73">
        <f t="shared" si="1"/>
        <v>4.1742390807286789</v>
      </c>
      <c r="T14" s="85">
        <f t="shared" si="5"/>
        <v>7.5246887028885606E-3</v>
      </c>
      <c r="U14" s="86">
        <f>T14*'Assumed Values'!$D$8</f>
        <v>0</v>
      </c>
    </row>
    <row r="15" spans="2:21" x14ac:dyDescent="0.25">
      <c r="B15" s="27"/>
      <c r="C15" s="69"/>
      <c r="F15" s="70">
        <f t="shared" si="2"/>
        <v>2029</v>
      </c>
      <c r="G15" s="80">
        <f t="shared" si="6"/>
        <v>11844.386988044396</v>
      </c>
      <c r="H15" s="79">
        <f t="shared" si="8"/>
        <v>1.1653287530095424E-2</v>
      </c>
      <c r="I15" s="70">
        <f>IF(AND(F15&gt;='Inputs &amp; Outputs'!B$13,F15&lt;'Inputs &amp; Outputs'!B$13+'Inputs &amp; Outputs'!B$19),1,0)</f>
        <v>1</v>
      </c>
      <c r="J15" s="71">
        <f>I15*'Inputs &amp; Outputs'!B$16*'Benefit Calculations'!G15*('Benefit Calculations'!C$4-'Benefit Calculations'!C$5)</f>
        <v>29.278369476606851</v>
      </c>
      <c r="K15" s="89">
        <f t="shared" si="3"/>
        <v>8.3912150830678014E-3</v>
      </c>
      <c r="L15" s="72">
        <f>K15*'Assumed Values'!$C$8</f>
        <v>63.001242843673054</v>
      </c>
      <c r="M15" s="73">
        <f t="shared" si="0"/>
        <v>29.931436638494063</v>
      </c>
      <c r="N15" s="88">
        <f>I15*'Inputs &amp; Outputs'!B$16*'Benefit Calculations'!G15*('Benefit Calculations'!D$4-'Benefit Calculations'!D$5)</f>
        <v>15.215066252601206</v>
      </c>
      <c r="O15" s="89">
        <f t="shared" si="4"/>
        <v>4.3606558599758299E-3</v>
      </c>
      <c r="P15" s="72">
        <f>ABS(O15*'Assumed Values'!$C$7)</f>
        <v>8.3070494132539565</v>
      </c>
      <c r="Q15" s="73">
        <f t="shared" si="1"/>
        <v>3.9466193354726831</v>
      </c>
      <c r="T15" s="85">
        <f t="shared" si="5"/>
        <v>7.6123760639177813E-3</v>
      </c>
      <c r="U15" s="86">
        <f>T15*'Assumed Values'!$D$8</f>
        <v>0</v>
      </c>
    </row>
    <row r="16" spans="2:21" x14ac:dyDescent="0.25">
      <c r="B16" s="27"/>
      <c r="C16" s="69"/>
      <c r="F16" s="70">
        <f t="shared" si="2"/>
        <v>2030</v>
      </c>
      <c r="G16" s="80">
        <f t="shared" si="6"/>
        <v>11982.413035233798</v>
      </c>
      <c r="H16" s="79">
        <f t="shared" si="8"/>
        <v>1.1653287530095424E-2</v>
      </c>
      <c r="I16" s="70">
        <f>IF(AND(F16&gt;='Inputs &amp; Outputs'!B$13,F16&lt;'Inputs &amp; Outputs'!B$13+'Inputs &amp; Outputs'!B$19),1,0)</f>
        <v>1</v>
      </c>
      <c r="J16" s="71">
        <f>I16*'Inputs &amp; Outputs'!B$16*'Benefit Calculations'!G16*('Benefit Calculations'!C$4-'Benefit Calculations'!C$5)</f>
        <v>29.619558734530116</v>
      </c>
      <c r="K16" s="89">
        <f t="shared" si="3"/>
        <v>8.489000325157663E-3</v>
      </c>
      <c r="L16" s="72">
        <f>K16*'Assumed Values'!$C$8</f>
        <v>63.73541444128373</v>
      </c>
      <c r="M16" s="73">
        <f t="shared" si="0"/>
        <v>28.299286239094641</v>
      </c>
      <c r="N16" s="88">
        <f>I16*'Inputs &amp; Outputs'!B$16*'Benefit Calculations'!G16*('Benefit Calculations'!D$4-'Benefit Calculations'!D$5)</f>
        <v>15.392371794432218</v>
      </c>
      <c r="O16" s="89">
        <f t="shared" si="4"/>
        <v>4.4114718365319237E-3</v>
      </c>
      <c r="P16" s="72">
        <f>ABS(O16*'Assumed Values'!$C$7)</f>
        <v>8.4038538485933145</v>
      </c>
      <c r="Q16" s="73">
        <f t="shared" si="1"/>
        <v>3.7314116124867112</v>
      </c>
      <c r="T16" s="85">
        <f t="shared" si="5"/>
        <v>7.7010852709778303E-3</v>
      </c>
      <c r="U16" s="86">
        <f>T16*'Assumed Values'!$D$8</f>
        <v>0</v>
      </c>
    </row>
    <row r="17" spans="2:21" x14ac:dyDescent="0.25">
      <c r="B17" s="27"/>
      <c r="C17" s="69"/>
      <c r="F17" s="70">
        <f t="shared" si="2"/>
        <v>2031</v>
      </c>
      <c r="G17" s="80">
        <f t="shared" si="6"/>
        <v>12122.047539637741</v>
      </c>
      <c r="H17" s="79">
        <f t="shared" si="8"/>
        <v>1.1653287530095424E-2</v>
      </c>
      <c r="I17" s="70">
        <f>IF(AND(F17&gt;='Inputs &amp; Outputs'!B$13,F17&lt;'Inputs &amp; Outputs'!B$13+'Inputs &amp; Outputs'!B$19),1,0)</f>
        <v>1</v>
      </c>
      <c r="J17" s="71">
        <f>I17*'Inputs &amp; Outputs'!B$16*'Benefit Calculations'!G17*('Benefit Calculations'!C$4-'Benefit Calculations'!C$5)</f>
        <v>29.964723968978149</v>
      </c>
      <c r="K17" s="89">
        <f t="shared" si="3"/>
        <v>8.587925086789799E-3</v>
      </c>
      <c r="L17" s="72">
        <f>K17*'Assumed Values'!$C$8</f>
        <v>64.47814155161781</v>
      </c>
      <c r="M17" s="73">
        <f t="shared" si="0"/>
        <v>26.756136409846061</v>
      </c>
      <c r="N17" s="88">
        <f>I17*'Inputs &amp; Outputs'!B$16*'Benefit Calculations'!G17*('Benefit Calculations'!D$4-'Benefit Calculations'!D$5)</f>
        <v>15.571743528722868</v>
      </c>
      <c r="O17" s="89">
        <f t="shared" si="4"/>
        <v>4.4628799862739483E-3</v>
      </c>
      <c r="P17" s="72">
        <f>ABS(O17*'Assumed Values'!$C$7)</f>
        <v>8.5017863738518713</v>
      </c>
      <c r="Q17" s="73">
        <f t="shared" si="1"/>
        <v>3.5279390886917339</v>
      </c>
      <c r="T17" s="85">
        <f t="shared" si="5"/>
        <v>7.7908282319343186E-3</v>
      </c>
      <c r="U17" s="86">
        <f>T17*'Assumed Values'!$D$8</f>
        <v>0</v>
      </c>
    </row>
    <row r="18" spans="2:21" x14ac:dyDescent="0.25">
      <c r="F18" s="70">
        <f t="shared" si="2"/>
        <v>2032</v>
      </c>
      <c r="G18" s="80">
        <f t="shared" si="6"/>
        <v>12263.309245070624</v>
      </c>
      <c r="H18" s="79">
        <f t="shared" si="8"/>
        <v>1.1653287530095424E-2</v>
      </c>
      <c r="I18" s="70">
        <f>IF(AND(F18&gt;='Inputs &amp; Outputs'!B$13,F18&lt;'Inputs &amp; Outputs'!B$13+'Inputs &amp; Outputs'!B$19),1,0)</f>
        <v>1</v>
      </c>
      <c r="J18" s="71">
        <f>I18*'Inputs &amp; Outputs'!B$16*'Benefit Calculations'!G18*('Benefit Calculations'!C$4-'Benefit Calculations'!C$5)</f>
        <v>30.313911513148589</v>
      </c>
      <c r="K18" s="89">
        <f t="shared" si="3"/>
        <v>8.6880026471130804E-3</v>
      </c>
      <c r="L18" s="72">
        <f>K18*'Assumed Values'!$C$8</f>
        <v>65.229523874525</v>
      </c>
      <c r="M18" s="73">
        <f t="shared" si="0"/>
        <v>25.29713398189201</v>
      </c>
      <c r="N18" s="88">
        <f>I18*'Inputs &amp; Outputs'!B$16*'Benefit Calculations'!G18*('Benefit Calculations'!D$4-'Benefit Calculations'!D$5)</f>
        <v>15.753205533407977</v>
      </c>
      <c r="O18" s="89">
        <f t="shared" si="4"/>
        <v>4.514887209966306E-3</v>
      </c>
      <c r="P18" s="72">
        <f>ABS(O18*'Assumed Values'!$C$7)</f>
        <v>8.6008601349858136</v>
      </c>
      <c r="Q18" s="73">
        <f t="shared" si="1"/>
        <v>3.3355618479260949</v>
      </c>
      <c r="T18" s="85">
        <f t="shared" si="5"/>
        <v>7.8816169934186331E-3</v>
      </c>
      <c r="U18" s="86">
        <f>T18*'Assumed Values'!$D$8</f>
        <v>0</v>
      </c>
    </row>
    <row r="19" spans="2:21" x14ac:dyDescent="0.25">
      <c r="F19" s="70">
        <f t="shared" si="2"/>
        <v>2033</v>
      </c>
      <c r="G19" s="80">
        <f t="shared" si="6"/>
        <v>12406.21711377391</v>
      </c>
      <c r="H19" s="79">
        <f t="shared" si="8"/>
        <v>1.1653287530095424E-2</v>
      </c>
      <c r="I19" s="70">
        <f>IF(AND(F19&gt;='Inputs &amp; Outputs'!B$13,F19&lt;'Inputs &amp; Outputs'!B$13+'Inputs &amp; Outputs'!B$19),1,0)</f>
        <v>1</v>
      </c>
      <c r="J19" s="71">
        <f>I19*'Inputs &amp; Outputs'!B$16*'Benefit Calculations'!G19*('Benefit Calculations'!C$4-'Benefit Calculations'!C$5)</f>
        <v>30.667168240173183</v>
      </c>
      <c r="K19" s="89">
        <f t="shared" si="3"/>
        <v>8.78924644002212E-3</v>
      </c>
      <c r="L19" s="72">
        <f>K19*'Assumed Values'!$C$8</f>
        <v>65.989662271686072</v>
      </c>
      <c r="M19" s="73">
        <f t="shared" si="0"/>
        <v>23.917690427916209</v>
      </c>
      <c r="N19" s="88">
        <f>I19*'Inputs &amp; Outputs'!B$16*'Benefit Calculations'!G19*('Benefit Calculations'!D$4-'Benefit Calculations'!D$5)</f>
        <v>15.936782167009472</v>
      </c>
      <c r="O19" s="89">
        <f t="shared" si="4"/>
        <v>4.567500488789995E-3</v>
      </c>
      <c r="P19" s="72">
        <f>ABS(O19*'Assumed Values'!$C$7)</f>
        <v>8.7010884311449406</v>
      </c>
      <c r="Q19" s="73">
        <f t="shared" si="1"/>
        <v>3.1536748684246678</v>
      </c>
      <c r="T19" s="85">
        <f t="shared" si="5"/>
        <v>7.9734637424450274E-3</v>
      </c>
      <c r="U19" s="86">
        <f>T19*'Assumed Values'!$D$8</f>
        <v>0</v>
      </c>
    </row>
    <row r="20" spans="2:21" x14ac:dyDescent="0.25">
      <c r="F20" s="70">
        <f t="shared" si="2"/>
        <v>2034</v>
      </c>
      <c r="G20" s="80">
        <f t="shared" si="6"/>
        <v>12550.790328961508</v>
      </c>
      <c r="H20" s="79">
        <f t="shared" si="8"/>
        <v>1.1653287530095424E-2</v>
      </c>
      <c r="I20" s="70">
        <f>IF(AND(F20&gt;='Inputs &amp; Outputs'!B$13,F20&lt;'Inputs &amp; Outputs'!B$13+'Inputs &amp; Outputs'!B$19),1,0)</f>
        <v>1</v>
      </c>
      <c r="J20" s="71">
        <f>I20*'Inputs &amp; Outputs'!B$16*'Benefit Calculations'!G20*('Benefit Calculations'!C$4-'Benefit Calculations'!C$5)</f>
        <v>31.024541569409731</v>
      </c>
      <c r="K20" s="89">
        <f t="shared" si="3"/>
        <v>8.8916700559605651E-3</v>
      </c>
      <c r="L20" s="72">
        <f>K20*'Assumed Values'!$C$8</f>
        <v>66.758658780151919</v>
      </c>
      <c r="M20" s="73">
        <f t="shared" si="0"/>
        <v>22.613467431335078</v>
      </c>
      <c r="N20" s="88">
        <f>I20*'Inputs &amp; Outputs'!B$16*'Benefit Calculations'!G20*('Benefit Calculations'!D$4-'Benefit Calculations'!D$5)</f>
        <v>16.122498071906129</v>
      </c>
      <c r="O20" s="89">
        <f t="shared" si="4"/>
        <v>4.6207268852797153E-3</v>
      </c>
      <c r="P20" s="72">
        <f>ABS(O20*'Assumed Values'!$C$7)</f>
        <v>8.8024847164578581</v>
      </c>
      <c r="Q20" s="73">
        <f t="shared" si="1"/>
        <v>2.9817061200400525</v>
      </c>
      <c r="T20" s="85">
        <f t="shared" si="5"/>
        <v>8.0663808080465305E-3</v>
      </c>
      <c r="U20" s="86">
        <f>T20*'Assumed Values'!$D$8</f>
        <v>0</v>
      </c>
    </row>
    <row r="21" spans="2:21" x14ac:dyDescent="0.25">
      <c r="F21" s="70">
        <f t="shared" si="2"/>
        <v>2035</v>
      </c>
      <c r="G21" s="80">
        <f t="shared" si="6"/>
        <v>12697.048297394836</v>
      </c>
      <c r="H21" s="79">
        <f t="shared" si="8"/>
        <v>1.1653287530095424E-2</v>
      </c>
      <c r="I21" s="70">
        <f>IF(AND(F21&gt;='Inputs &amp; Outputs'!B$13,F21&lt;'Inputs &amp; Outputs'!B$13+'Inputs &amp; Outputs'!B$19),1,0)</f>
        <v>1</v>
      </c>
      <c r="J21" s="71">
        <f>I21*'Inputs &amp; Outputs'!B$16*'Benefit Calculations'!G21*('Benefit Calculations'!C$4-'Benefit Calculations'!C$5)</f>
        <v>31.386079472807456</v>
      </c>
      <c r="K21" s="89">
        <f t="shared" si="3"/>
        <v>8.9952872437454139E-3</v>
      </c>
      <c r="L21" s="72">
        <f>K21*'Assumed Values'!$C$8</f>
        <v>67.536616626040569</v>
      </c>
      <c r="M21" s="73">
        <f t="shared" si="0"/>
        <v>21.380363242397081</v>
      </c>
      <c r="N21" s="88">
        <f>I21*'Inputs &amp; Outputs'!B$16*'Benefit Calculations'!G21*('Benefit Calculations'!D$4-'Benefit Calculations'!D$5)</f>
        <v>16.310378177641461</v>
      </c>
      <c r="O21" s="89">
        <f t="shared" si="4"/>
        <v>4.6745735442719231E-3</v>
      </c>
      <c r="P21" s="72">
        <f>ABS(O21*'Assumed Values'!$C$7)</f>
        <v>8.9050626018380132</v>
      </c>
      <c r="Q21" s="73">
        <f t="shared" si="1"/>
        <v>2.8191147652216118</v>
      </c>
      <c r="T21" s="85">
        <f t="shared" si="5"/>
        <v>8.1603806629299384E-3</v>
      </c>
      <c r="U21" s="86">
        <f>T21*'Assumed Values'!$D$8</f>
        <v>0</v>
      </c>
    </row>
    <row r="22" spans="2:21" x14ac:dyDescent="0.25">
      <c r="F22" s="70">
        <f t="shared" si="2"/>
        <v>2036</v>
      </c>
      <c r="G22" s="80">
        <f t="shared" si="6"/>
        <v>12845.010651987886</v>
      </c>
      <c r="H22" s="79">
        <f t="shared" si="8"/>
        <v>1.1653287530095424E-2</v>
      </c>
      <c r="I22" s="70">
        <f>IF(AND(F22&gt;='Inputs &amp; Outputs'!B$13,F22&lt;'Inputs &amp; Outputs'!B$13+'Inputs &amp; Outputs'!B$19),1,0)</f>
        <v>1</v>
      </c>
      <c r="J22" s="71">
        <f>I22*'Inputs &amp; Outputs'!B$16*'Benefit Calculations'!G22*('Benefit Calculations'!C$4-'Benefit Calculations'!C$5)</f>
        <v>31.751830481346509</v>
      </c>
      <c r="K22" s="89">
        <f t="shared" si="3"/>
        <v>9.1001119124125771E-3</v>
      </c>
      <c r="L22" s="72">
        <f>K22*'Assumed Values'!$C$8</f>
        <v>68.323640238393622</v>
      </c>
      <c r="M22" s="73">
        <f t="shared" si="0"/>
        <v>20.214499778279077</v>
      </c>
      <c r="N22" s="88">
        <f>I22*'Inputs &amp; Outputs'!B$16*'Benefit Calculations'!G22*('Benefit Calculations'!D$4-'Benefit Calculations'!D$5)</f>
        <v>16.500447704270108</v>
      </c>
      <c r="O22" s="89">
        <f t="shared" si="4"/>
        <v>4.7290476938639005E-3</v>
      </c>
      <c r="P22" s="72">
        <f>ABS(O22*'Assumed Values'!$C$7)</f>
        <v>9.0088358568107303</v>
      </c>
      <c r="Q22" s="73">
        <f t="shared" si="1"/>
        <v>2.6653894580944639</v>
      </c>
      <c r="T22" s="85">
        <f t="shared" si="5"/>
        <v>8.2554759251500919E-3</v>
      </c>
      <c r="U22" s="86">
        <f>T22*'Assumed Values'!$D$8</f>
        <v>0</v>
      </c>
    </row>
    <row r="23" spans="2:21" x14ac:dyDescent="0.25">
      <c r="F23" s="70">
        <f t="shared" si="2"/>
        <v>2037</v>
      </c>
      <c r="G23" s="80">
        <f t="shared" si="6"/>
        <v>12994.697254442639</v>
      </c>
      <c r="H23" s="79">
        <f t="shared" si="8"/>
        <v>1.1653287530095424E-2</v>
      </c>
      <c r="I23" s="70">
        <f>IF(AND(F23&gt;='Inputs &amp; Outputs'!B$13,F23&lt;'Inputs &amp; Outputs'!B$13+'Inputs &amp; Outputs'!B$19),1,0)</f>
        <v>1</v>
      </c>
      <c r="J23" s="71">
        <f>I23*'Inputs &amp; Outputs'!B$16*'Benefit Calculations'!G23*('Benefit Calculations'!C$4-'Benefit Calculations'!C$5)</f>
        <v>32.121843691552485</v>
      </c>
      <c r="K23" s="89">
        <f t="shared" si="3"/>
        <v>9.2061581330839665E-3</v>
      </c>
      <c r="L23" s="72">
        <f>K23*'Assumed Values'!$C$8</f>
        <v>69.119835263194418</v>
      </c>
      <c r="M23" s="73">
        <f t="shared" si="0"/>
        <v>19.112210426609728</v>
      </c>
      <c r="N23" s="88">
        <f>I23*'Inputs &amp; Outputs'!B$16*'Benefit Calculations'!G23*('Benefit Calculations'!D$4-'Benefit Calculations'!D$5)</f>
        <v>16.692732165743269</v>
      </c>
      <c r="O23" s="89">
        <f t="shared" si="4"/>
        <v>4.78415664638403E-3</v>
      </c>
      <c r="P23" s="72">
        <f>ABS(O23*'Assumed Values'!$C$7)</f>
        <v>9.1138184113615779</v>
      </c>
      <c r="Q23" s="73">
        <f t="shared" si="1"/>
        <v>2.5200467362890873</v>
      </c>
      <c r="T23" s="85">
        <f t="shared" si="5"/>
        <v>8.351679359803646E-3</v>
      </c>
      <c r="U23" s="86">
        <f>T23*'Assumed Values'!$D$8</f>
        <v>0</v>
      </c>
    </row>
    <row r="24" spans="2:21" x14ac:dyDescent="0.25">
      <c r="F24" s="70">
        <f t="shared" si="2"/>
        <v>2038</v>
      </c>
      <c r="G24" s="80">
        <f t="shared" si="6"/>
        <v>13146.128197915201</v>
      </c>
      <c r="H24" s="79">
        <f t="shared" si="8"/>
        <v>1.1653287530095424E-2</v>
      </c>
      <c r="I24" s="70">
        <f>IF(AND(F24&gt;='Inputs &amp; Outputs'!B$13,F24&lt;'Inputs &amp; Outputs'!B$13+'Inputs &amp; Outputs'!B$19),1,0)</f>
        <v>1</v>
      </c>
      <c r="J24" s="71">
        <f>I24*'Inputs &amp; Outputs'!B$16*'Benefit Calculations'!G24*('Benefit Calculations'!C$4-'Benefit Calculations'!C$5)</f>
        <v>32.496168772086925</v>
      </c>
      <c r="K24" s="89">
        <f t="shared" si="3"/>
        <v>9.3134401408563206E-3</v>
      </c>
      <c r="L24" s="72">
        <f>K24*'Assumed Values'!$C$8</f>
        <v>69.925308577549259</v>
      </c>
      <c r="M24" s="73">
        <f t="shared" si="0"/>
        <v>18.07002851406234</v>
      </c>
      <c r="N24" s="88">
        <f>I24*'Inputs &amp; Outputs'!B$16*'Benefit Calculations'!G24*('Benefit Calculations'!D$4-'Benefit Calculations'!D$5)</f>
        <v>16.887257373333547</v>
      </c>
      <c r="O24" s="89">
        <f t="shared" si="4"/>
        <v>4.8399077993733601E-3</v>
      </c>
      <c r="P24" s="72">
        <f>ABS(O24*'Assumed Values'!$C$7)</f>
        <v>9.2200243578062508</v>
      </c>
      <c r="Q24" s="73">
        <f t="shared" si="1"/>
        <v>2.3826295004638713</v>
      </c>
      <c r="T24" s="85">
        <f t="shared" si="5"/>
        <v>8.4490038807426004E-3</v>
      </c>
      <c r="U24" s="86">
        <f>T24*'Assumed Values'!$D$8</f>
        <v>0</v>
      </c>
    </row>
    <row r="25" spans="2:21" x14ac:dyDescent="0.25">
      <c r="F25" s="70">
        <f t="shared" si="2"/>
        <v>2039</v>
      </c>
      <c r="G25" s="80">
        <f t="shared" si="6"/>
        <v>13299.323809713002</v>
      </c>
      <c r="H25" s="79">
        <f t="shared" si="8"/>
        <v>1.1653287530095424E-2</v>
      </c>
      <c r="I25" s="70">
        <f>IF(AND(F25&gt;='Inputs &amp; Outputs'!B$13,F25&lt;'Inputs &amp; Outputs'!B$13+'Inputs &amp; Outputs'!B$19),1,0)</f>
        <v>1</v>
      </c>
      <c r="J25" s="71">
        <f>I25*'Inputs &amp; Outputs'!B$16*'Benefit Calculations'!G25*('Benefit Calculations'!C$4-'Benefit Calculations'!C$5)</f>
        <v>32.874855970414558</v>
      </c>
      <c r="K25" s="89">
        <f t="shared" si="3"/>
        <v>9.4219723367120513E-3</v>
      </c>
      <c r="L25" s="72">
        <f>K25*'Assumed Values'!$C$8</f>
        <v>70.740168304034086</v>
      </c>
      <c r="M25" s="73">
        <f t="shared" si="0"/>
        <v>17.08467640375115</v>
      </c>
      <c r="N25" s="88">
        <f>I25*'Inputs &amp; Outputs'!B$16*'Benefit Calculations'!G25*('Benefit Calculations'!D$4-'Benefit Calculations'!D$5)</f>
        <v>17.084049439099729</v>
      </c>
      <c r="O25" s="89">
        <f t="shared" si="4"/>
        <v>4.8963086365786095E-3</v>
      </c>
      <c r="P25" s="72">
        <f>ABS(O25*'Assumed Values'!$C$7)</f>
        <v>9.3274679526822517</v>
      </c>
      <c r="Q25" s="73">
        <f t="shared" si="1"/>
        <v>2.252705576738752</v>
      </c>
      <c r="T25" s="85">
        <f t="shared" si="5"/>
        <v>8.547462552307785E-3</v>
      </c>
      <c r="U25" s="86">
        <f>T25*'Assumed Values'!$D$8</f>
        <v>0</v>
      </c>
    </row>
    <row r="26" spans="2:21" x14ac:dyDescent="0.25">
      <c r="F26" s="70">
        <f t="shared" si="2"/>
        <v>2040</v>
      </c>
      <c r="G26" s="80">
        <f t="shared" si="6"/>
        <v>13454.304654023432</v>
      </c>
      <c r="H26" s="79">
        <f t="shared" si="8"/>
        <v>1.1653287530095424E-2</v>
      </c>
      <c r="I26" s="70">
        <f>IF(AND(F26&gt;='Inputs &amp; Outputs'!B$13,F26&lt;'Inputs &amp; Outputs'!B$13+'Inputs &amp; Outputs'!B$19),1,0)</f>
        <v>1</v>
      </c>
      <c r="J26" s="71">
        <f>I26*'Inputs &amp; Outputs'!B$16*'Benefit Calculations'!G26*('Benefit Calculations'!C$4-'Benefit Calculations'!C$5)</f>
        <v>33.257956119548275</v>
      </c>
      <c r="K26" s="89">
        <f t="shared" si="3"/>
        <v>9.5317692894523621E-3</v>
      </c>
      <c r="L26" s="72">
        <f>K26*'Assumed Values'!$C$8</f>
        <v>71.56452382520834</v>
      </c>
      <c r="M26" s="73">
        <f t="shared" si="0"/>
        <v>16.153055187142709</v>
      </c>
      <c r="N26" s="88">
        <f>I26*'Inputs &amp; Outputs'!B$16*'Benefit Calculations'!G26*('Benefit Calculations'!D$4-'Benefit Calculations'!D$5)</f>
        <v>17.283134779391922</v>
      </c>
      <c r="O26" s="89">
        <f t="shared" si="4"/>
        <v>4.953366728956749E-3</v>
      </c>
      <c r="P26" s="72">
        <f>ABS(O26*'Assumed Values'!$C$7)</f>
        <v>9.4361636186626061</v>
      </c>
      <c r="Q26" s="73">
        <f t="shared" si="1"/>
        <v>2.1298663575188201</v>
      </c>
      <c r="T26" s="85">
        <f t="shared" si="5"/>
        <v>8.6470685910825518E-3</v>
      </c>
      <c r="U26" s="86">
        <f>T26*'Assumed Values'!$D$8</f>
        <v>0</v>
      </c>
    </row>
    <row r="27" spans="2:21" x14ac:dyDescent="0.25">
      <c r="F27" s="70">
        <f t="shared" si="2"/>
        <v>2041</v>
      </c>
      <c r="G27" s="80">
        <f t="shared" si="6"/>
        <v>13611.091534674268</v>
      </c>
      <c r="H27" s="79">
        <f t="shared" si="8"/>
        <v>1.1653287530095424E-2</v>
      </c>
      <c r="I27" s="70">
        <f>IF(AND(F27&gt;='Inputs &amp; Outputs'!B$13,F27&lt;'Inputs &amp; Outputs'!B$13+'Inputs &amp; Outputs'!B$19),1,0)</f>
        <v>1</v>
      </c>
      <c r="J27" s="71">
        <f>I27*'Inputs &amp; Outputs'!B$16*'Benefit Calculations'!G27*('Benefit Calculations'!C$4-'Benefit Calculations'!C$5)</f>
        <v>33.645520644872676</v>
      </c>
      <c r="K27" s="89">
        <f t="shared" si="3"/>
        <v>9.6428457376528855E-3</v>
      </c>
      <c r="L27" s="72">
        <f>K27*'Assumed Values'!$C$8</f>
        <v>72.39848579829787</v>
      </c>
      <c r="M27" s="73">
        <f t="shared" si="0"/>
        <v>15.272234938063537</v>
      </c>
      <c r="N27" s="88">
        <f>I27*'Inputs &amp; Outputs'!B$16*'Benefit Calculations'!G27*('Benefit Calculations'!D$4-'Benefit Calculations'!D$5)</f>
        <v>17.484540118397572</v>
      </c>
      <c r="O27" s="89">
        <f t="shared" si="4"/>
        <v>5.0110897356912916E-3</v>
      </c>
      <c r="P27" s="72">
        <f>ABS(O27*'Assumed Values'!$C$7)</f>
        <v>9.5461259464919106</v>
      </c>
      <c r="Q27" s="73">
        <f t="shared" si="1"/>
        <v>2.0137255164333316</v>
      </c>
      <c r="T27" s="85">
        <f t="shared" si="5"/>
        <v>8.7478353676668959E-3</v>
      </c>
      <c r="U27" s="86">
        <f>T27*'Assumed Values'!$D$8</f>
        <v>0</v>
      </c>
    </row>
    <row r="28" spans="2:21" x14ac:dyDescent="0.25">
      <c r="F28" s="70">
        <f t="shared" si="2"/>
        <v>2042</v>
      </c>
      <c r="G28" s="80">
        <f t="shared" si="6"/>
        <v>13769.705497926274</v>
      </c>
      <c r="H28" s="79">
        <f t="shared" si="8"/>
        <v>1.1653287530095424E-2</v>
      </c>
      <c r="I28" s="70">
        <f>IF(AND(F28&gt;='Inputs &amp; Outputs'!B$13,F28&lt;'Inputs &amp; Outputs'!B$13+'Inputs &amp; Outputs'!B$19),1,0)</f>
        <v>1</v>
      </c>
      <c r="J28" s="71">
        <f>I28*'Inputs &amp; Outputs'!B$16*'Benefit Calculations'!G28*('Benefit Calculations'!C$4-'Benefit Calculations'!C$5)</f>
        <v>34.037601571047134</v>
      </c>
      <c r="K28" s="89">
        <f t="shared" si="3"/>
        <v>9.7552165916421074E-3</v>
      </c>
      <c r="L28" s="72">
        <f>K28*'Assumed Values'!$C$8</f>
        <v>73.242166170048947</v>
      </c>
      <c r="M28" s="73">
        <f t="shared" si="0"/>
        <v>14.43944549815323</v>
      </c>
      <c r="N28" s="88">
        <f>I28*'Inputs &amp; Outputs'!B$16*'Benefit Calculations'!G28*('Benefit Calculations'!D$4-'Benefit Calculations'!D$5)</f>
        <v>17.688292491728745</v>
      </c>
      <c r="O28" s="89">
        <f t="shared" si="4"/>
        <v>5.0694854052204114E-3</v>
      </c>
      <c r="P28" s="72">
        <f>ABS(O28*'Assumed Values'!$C$7)</f>
        <v>9.6573696969448832</v>
      </c>
      <c r="Q28" s="73">
        <f t="shared" si="1"/>
        <v>1.9039177933486156</v>
      </c>
      <c r="T28" s="85">
        <f t="shared" si="5"/>
        <v>8.8497764084722545E-3</v>
      </c>
      <c r="U28" s="86">
        <f>T28*'Assumed Values'!$D$8</f>
        <v>0</v>
      </c>
    </row>
    <row r="29" spans="2:21" x14ac:dyDescent="0.25">
      <c r="F29" s="70">
        <f t="shared" si="2"/>
        <v>2043</v>
      </c>
      <c r="G29" s="80">
        <f t="shared" si="6"/>
        <v>13930.167835298345</v>
      </c>
      <c r="H29" s="79">
        <f t="shared" si="8"/>
        <v>1.1653287530095424E-2</v>
      </c>
      <c r="I29" s="70">
        <f>IF(AND(F29&gt;='Inputs &amp; Outputs'!B$13,F29&lt;'Inputs &amp; Outputs'!B$13+'Inputs &amp; Outputs'!B$19),1,0)</f>
        <v>1</v>
      </c>
      <c r="J29" s="71">
        <f>I29*'Inputs &amp; Outputs'!B$16*'Benefit Calculations'!G29*('Benefit Calculations'!C$4-'Benefit Calculations'!C$5)</f>
        <v>34.434251528989378</v>
      </c>
      <c r="K29" s="89">
        <f t="shared" si="3"/>
        <v>9.8688969355028733E-3</v>
      </c>
      <c r="L29" s="72">
        <f>K29*'Assumed Values'!$C$8</f>
        <v>74.095678191755567</v>
      </c>
      <c r="M29" s="73">
        <f t="shared" si="0"/>
        <v>13.652067764783506</v>
      </c>
      <c r="N29" s="88">
        <f>I29*'Inputs &amp; Outputs'!B$16*'Benefit Calculations'!G29*('Benefit Calculations'!D$4-'Benefit Calculations'!D$5)</f>
        <v>17.894419250051289</v>
      </c>
      <c r="O29" s="89">
        <f t="shared" si="4"/>
        <v>5.1285615762770671E-3</v>
      </c>
      <c r="P29" s="72">
        <f>ABS(O29*'Assumed Values'!$C$7)</f>
        <v>9.7699098028078133</v>
      </c>
      <c r="Q29" s="73">
        <f t="shared" si="1"/>
        <v>1.8000978456338055</v>
      </c>
      <c r="T29" s="85">
        <f t="shared" si="5"/>
        <v>8.9529053975372398E-3</v>
      </c>
      <c r="U29" s="86">
        <f>T29*'Assumed Values'!$D$8</f>
        <v>0</v>
      </c>
    </row>
    <row r="30" spans="2:21" x14ac:dyDescent="0.25">
      <c r="F30" s="70">
        <f t="shared" si="2"/>
        <v>2044</v>
      </c>
      <c r="G30" s="80">
        <f t="shared" si="6"/>
        <v>14092.500086425563</v>
      </c>
      <c r="H30" s="79">
        <f t="shared" si="8"/>
        <v>1.1653287530095424E-2</v>
      </c>
      <c r="I30" s="70">
        <f>IF(AND(F30&gt;='Inputs &amp; Outputs'!B$13,F30&lt;'Inputs &amp; Outputs'!B$13+'Inputs &amp; Outputs'!B$19),1,0)</f>
        <v>1</v>
      </c>
      <c r="J30" s="71">
        <f>I30*'Inputs &amp; Outputs'!B$16*'Benefit Calculations'!G30*('Benefit Calculations'!C$4-'Benefit Calculations'!C$5)</f>
        <v>34.835523762940312</v>
      </c>
      <c r="K30" s="89">
        <f t="shared" si="3"/>
        <v>9.9839020290971633E-3</v>
      </c>
      <c r="L30" s="72">
        <f>K30*'Assumed Values'!$C$8</f>
        <v>74.959136434461499</v>
      </c>
      <c r="M30" s="73">
        <f t="shared" si="0"/>
        <v>12.907625454043808</v>
      </c>
      <c r="N30" s="88">
        <f>I30*'Inputs &amp; Outputs'!B$16*'Benefit Calculations'!G30*('Benefit Calculations'!D$4-'Benefit Calculations'!D$5)</f>
        <v>18.102948062756209</v>
      </c>
      <c r="O30" s="89">
        <f t="shared" si="4"/>
        <v>5.1883261789412221E-3</v>
      </c>
      <c r="P30" s="72">
        <f>ABS(O30*'Assumed Values'!$C$7)</f>
        <v>9.883761370883029</v>
      </c>
      <c r="Q30" s="73">
        <f t="shared" si="1"/>
        <v>1.701939162066618</v>
      </c>
      <c r="T30" s="85">
        <f t="shared" si="5"/>
        <v>9.0572361783644809E-3</v>
      </c>
      <c r="U30" s="86">
        <f>T30*'Assumed Values'!$D$8</f>
        <v>0</v>
      </c>
    </row>
    <row r="31" spans="2:21" x14ac:dyDescent="0.25">
      <c r="F31" s="70">
        <f t="shared" si="2"/>
        <v>2045</v>
      </c>
      <c r="G31" s="80">
        <f>'Inputs &amp; Outputs'!$B$24</f>
        <v>15107</v>
      </c>
      <c r="H31" s="79">
        <f t="shared" si="8"/>
        <v>1.1653287530095424E-2</v>
      </c>
      <c r="I31" s="70">
        <f>IF(AND(F31&gt;='Inputs &amp; Outputs'!B$13,F31&lt;'Inputs &amp; Outputs'!B$13+'Inputs &amp; Outputs'!B$19),1,0)</f>
        <v>1</v>
      </c>
      <c r="J31" s="71">
        <f>I31*'Inputs &amp; Outputs'!B$16*'Benefit Calculations'!G31*('Benefit Calculations'!C$4-'Benefit Calculations'!C$5)</f>
        <v>37.343285737755885</v>
      </c>
      <c r="K31" s="89">
        <f t="shared" si="3"/>
        <v>1.0702629556756434E-2</v>
      </c>
      <c r="L31" s="72">
        <f>K31*'Assumed Values'!$C$8</f>
        <v>80.35534271212731</v>
      </c>
      <c r="M31" s="73">
        <f t="shared" si="0"/>
        <v>12.931614817212981</v>
      </c>
      <c r="N31" s="88">
        <f>I31*'Inputs &amp; Outputs'!B$16*'Benefit Calculations'!G31*('Benefit Calculations'!D$4-'Benefit Calculations'!D$5)</f>
        <v>19.406154671411759</v>
      </c>
      <c r="O31" s="89">
        <f t="shared" si="4"/>
        <v>5.5618267237595208E-3</v>
      </c>
      <c r="P31" s="72">
        <f>ABS(O31*'Assumed Values'!$C$7)</f>
        <v>10.595279908761887</v>
      </c>
      <c r="Q31" s="73">
        <f t="shared" si="1"/>
        <v>1.7051022873677064</v>
      </c>
      <c r="T31" s="85">
        <f t="shared" si="5"/>
        <v>9.7092542918165315E-3</v>
      </c>
      <c r="U31" s="86">
        <f>T31*'Assumed Values'!$D$8</f>
        <v>0</v>
      </c>
    </row>
    <row r="32" spans="2:21" x14ac:dyDescent="0.25">
      <c r="F32" s="70">
        <f t="shared" si="2"/>
        <v>2046</v>
      </c>
      <c r="G32" s="80">
        <f t="shared" si="6"/>
        <v>15283.046214717151</v>
      </c>
      <c r="H32" s="79">
        <f t="shared" si="8"/>
        <v>1.1653287530095424E-2</v>
      </c>
      <c r="I32" s="70">
        <f>IF(AND(F32&gt;='Inputs &amp; Outputs'!B$13,F32&lt;'Inputs &amp; Outputs'!B$13+'Inputs &amp; Outputs'!B$19),1,0)</f>
        <v>1</v>
      </c>
      <c r="J32" s="71">
        <f>I32*'Inputs &amp; Outputs'!B$16*'Benefit Calculations'!G32*('Benefit Calculations'!C$4-'Benefit Calculations'!C$5)</f>
        <v>37.778457783776467</v>
      </c>
      <c r="K32" s="89">
        <f t="shared" si="3"/>
        <v>1.0827350376309417E-2</v>
      </c>
      <c r="L32" s="72">
        <f>K32*'Assumed Values'!$C$8</f>
        <v>81.291746625331101</v>
      </c>
      <c r="M32" s="73">
        <f t="shared" si="0"/>
        <v>12.226458544772347</v>
      </c>
      <c r="N32" s="88">
        <f>I32*'Inputs &amp; Outputs'!B$16*'Benefit Calculations'!G32*('Benefit Calculations'!D$4-'Benefit Calculations'!D$5)</f>
        <v>19.632300171651224</v>
      </c>
      <c r="O32" s="89">
        <f t="shared" si="4"/>
        <v>5.6266402897640587E-3</v>
      </c>
      <c r="P32" s="72">
        <f>ABS(O32*'Assumed Values'!$C$7)</f>
        <v>10.718749752000532</v>
      </c>
      <c r="Q32" s="73">
        <f t="shared" si="1"/>
        <v>1.6121236771875009</v>
      </c>
      <c r="T32" s="85">
        <f t="shared" si="5"/>
        <v>9.8223990237818817E-3</v>
      </c>
      <c r="U32" s="86">
        <f>T32*'Assumed Values'!$D$8</f>
        <v>0</v>
      </c>
    </row>
    <row r="33" spans="6:21" x14ac:dyDescent="0.25">
      <c r="F33" s="70">
        <f t="shared" si="2"/>
        <v>2047</v>
      </c>
      <c r="G33" s="80">
        <f t="shared" si="6"/>
        <v>15461.143946592987</v>
      </c>
      <c r="H33" s="79">
        <f t="shared" si="8"/>
        <v>1.1653287530095424E-2</v>
      </c>
      <c r="I33" s="70">
        <f>IF(AND(F33&gt;='Inputs &amp; Outputs'!B$13,F33&lt;'Inputs &amp; Outputs'!B$13+'Inputs &amp; Outputs'!B$19),1,0)</f>
        <v>1</v>
      </c>
      <c r="J33" s="71">
        <f>I33*'Inputs &amp; Outputs'!B$16*'Benefit Calculations'!G33*('Benefit Calculations'!C$4-'Benefit Calculations'!C$5)</f>
        <v>38.218701014774389</v>
      </c>
      <c r="K33" s="89">
        <f t="shared" si="3"/>
        <v>1.0953524603433637E-2</v>
      </c>
      <c r="L33" s="72">
        <f>K33*'Assumed Values'!$C$8</f>
        <v>82.239062722579746</v>
      </c>
      <c r="M33" s="73">
        <f t="shared" si="0"/>
        <v>11.559754188476047</v>
      </c>
      <c r="N33" s="88">
        <f>I33*'Inputs &amp; Outputs'!B$16*'Benefit Calculations'!G33*('Benefit Calculations'!D$4-'Benefit Calculations'!D$5)</f>
        <v>19.86108101042862</v>
      </c>
      <c r="O33" s="89">
        <f t="shared" si="4"/>
        <v>5.6922091468891E-3</v>
      </c>
      <c r="P33" s="72">
        <f>ABS(O33*'Assumed Values'!$C$7)</f>
        <v>10.843658424823735</v>
      </c>
      <c r="Q33" s="73">
        <f t="shared" si="1"/>
        <v>1.5242151569456466</v>
      </c>
      <c r="T33" s="85">
        <f t="shared" si="5"/>
        <v>9.9368622638413423E-3</v>
      </c>
      <c r="U33" s="86">
        <f>T33*'Assumed Values'!$D$8</f>
        <v>0</v>
      </c>
    </row>
    <row r="34" spans="6:21" x14ac:dyDescent="0.25">
      <c r="F34" s="70">
        <f t="shared" si="2"/>
        <v>2048</v>
      </c>
      <c r="G34" s="80">
        <f t="shared" si="6"/>
        <v>15641.317102546829</v>
      </c>
      <c r="H34" s="79">
        <f t="shared" si="8"/>
        <v>1.1653287530095424E-2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15823.589868092206</v>
      </c>
      <c r="H35" s="79">
        <f t="shared" si="8"/>
        <v>1.1653287530095424E-2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16007.986710583389</v>
      </c>
      <c r="H36" s="79">
        <f t="shared" si="8"/>
        <v>1.1653287530095424E-2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653.99146045048451</v>
      </c>
      <c r="K37" s="71">
        <f t="shared" ref="K37:Q37" si="9">SUM(K4:K36)</f>
        <v>0.18743472075910278</v>
      </c>
      <c r="L37" s="74">
        <f t="shared" si="9"/>
        <v>1407.2598834593439</v>
      </c>
      <c r="M37" s="75">
        <f t="shared" si="9"/>
        <v>393.47690656786483</v>
      </c>
      <c r="N37" s="88">
        <f t="shared" si="9"/>
        <v>339.85920586663531</v>
      </c>
      <c r="O37" s="88">
        <f t="shared" si="9"/>
        <v>9.7404047608120492E-2</v>
      </c>
      <c r="P37" s="76">
        <f t="shared" si="9"/>
        <v>185.55471069346953</v>
      </c>
      <c r="Q37" s="75">
        <f t="shared" si="9"/>
        <v>51.882025787080451</v>
      </c>
      <c r="T37" s="85">
        <f>SUM(T4:T36)</f>
        <v>0.17003777971712597</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2018-10-29T20:27:24Z</dcterms:modified>
</cp:coreProperties>
</file>