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5. SH 146 Access Management\"/>
    </mc:Choice>
  </mc:AlternateContent>
  <xr:revisionPtr revIDLastSave="0" documentId="13_ncr:1_{6DA0ECEB-A2F3-49E7-AC99-824D30D61834}"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<sst xmlns="http://schemas.openxmlformats.org/spreadsheetml/2006/main" count="262" uniqueCount="130">
  <si>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</si>
  <si>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</si>
  <si>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</si>
  <si>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</si>
  <si>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</si>
  <si>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</si>
  <si>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</si>
  <si>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</si>
  <si>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</si>
  <si>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</si>
  <si>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</si>
  <si>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</si>
  <si>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</si>
  <si>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</si>
  <si>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</si>
  <si>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</si>
  <si>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</si>
  <si>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</si>
  <si>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</si>
  <si>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</si>
  <si>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</si>
  <si>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</si>
  <si>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</si>
  <si>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</si>
  <si>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</si>
  <si>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</si>
  <si>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</si>
  <si>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</si>
  <si>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</si>
  <si>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</si>
  <si>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</si>
  <si>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</si>
  <si>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</si>
  <si>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</si>
  <si>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</si>
  <si>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</si>
  <si>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</si>
  <si>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</si>
  <si>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</si>
  <si>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</si>
  <si>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</si>
  <si>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</si>
  <si>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</si>
  <si>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</si>
  <si>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</si>
  <si>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</si>
  <si>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</si>
  <si>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</si>
  <si>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</si>
  <si>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</si>
  <si>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</si>
  <si>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</si>
  <si>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</si>
  <si>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</si>
  <si>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</si>
  <si>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</si>
  <si>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</si>
  <si>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</si>
  <si>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</si>
  <si>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</si>
  <si>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</si>
  <si>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</si>
  <si>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</si>
  <si>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</si>
  <si>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</si>
  <si>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</si>
  <si>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</si>
  <si>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</si>
  <si>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</si>
  <si>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</si>
  <si>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</si>
  <si>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</si>
  <si>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</si>
  <si>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</si>
  <si>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</si>
  <si>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</si>
  <si>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</si>
  <si>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</si>
  <si>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</si>
  <si>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</si>
  <si>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</si>
  <si>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</si>
  <si>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</si>
  <si>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</si>
  <si>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</si>
  <si>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</si>
  <si>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</si>
  <si>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</si>
  <si>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</si>
  <si>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</si>
  <si>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</si>
  <si>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</si>
  <si>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</si>
  <si>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</si>
  <si>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</si>
  <si>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</si>
  <si>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</si>
  <si>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</si>
  <si>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</si>
  <si>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</si>
  <si>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</si>
  <si>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</si>
  <si>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</si>
  <si>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</si>
  <si>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</si>
  <si>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</si>
  <si>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</si>
  <si>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</si>
  <si>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</si>
  <si>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</si>
  <si>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</si>
  <si>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</si>
  <si>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</si>
  <si>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</si>
  <si>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</si>
  <si>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</si>
  <si>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</si>
  <si>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</si>
  <si>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</si>
  <si>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</si>
  <si>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</si>
  <si>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</si>
  <si>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</si>
  <si>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</si>
  <si>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</si>
  <si>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</si>
  <si>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</si>
  <si>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</si>
  <si>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</si>
  <si>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SH 146 Access Mgmt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</si>
</sst>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selection activeCell="G24" sqref="G24"/>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68</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121</v>
      </c>
    </row>
    <row r="15" spans="1:5" x14ac:dyDescent="0.25">
      <c r="A15" s="106" t="s">
        <v>87</v>
      </c>
      <c r="B15" s="57" t="s">
        <v>76</v>
      </c>
    </row>
    <row r="16" spans="1:5" x14ac:dyDescent="0.25">
      <c r="A16" s="106" t="s">
        <v>88</v>
      </c>
      <c r="B16" s="57">
        <v>5.8</v>
      </c>
    </row>
    <row r="17" spans="1:3" x14ac:dyDescent="0.25">
      <c r="A17" s="107" t="s">
        <v>95</v>
      </c>
      <c r="B17" s="57">
        <v>50</v>
      </c>
    </row>
    <row r="18" spans="1:3" x14ac:dyDescent="0.25">
      <c r="A18" s="107" t="s">
        <v>96</v>
      </c>
      <c r="B18" s="57">
        <v>55</v>
      </c>
    </row>
    <row r="19" spans="1:3" x14ac:dyDescent="0.25">
      <c r="A19" s="96" t="s">
        <v>97</v>
      </c>
      <c r="B19" s="97">
        <f>VLOOKUP(B14,'Service Life'!C6:D8,2,FALSE)</f>
        <v>20</v>
      </c>
    </row>
    <row r="21" spans="1:3" x14ac:dyDescent="0.25">
      <c r="A21" s="102" t="s">
        <v>89</v>
      </c>
    </row>
    <row r="22" spans="1:3" ht="20.25" customHeight="1" x14ac:dyDescent="0.25">
      <c r="A22" s="107" t="s">
        <v>90</v>
      </c>
      <c r="B22" s="119">
        <v>13073</v>
      </c>
    </row>
    <row r="23" spans="1:3" ht="30" x14ac:dyDescent="0.25">
      <c r="A23" s="118" t="s">
        <v>101</v>
      </c>
      <c r="B23" s="120">
        <v>14343</v>
      </c>
    </row>
    <row r="24" spans="1:3" ht="30" x14ac:dyDescent="0.25">
      <c r="A24" s="118" t="s">
        <v>102</v>
      </c>
      <c r="B24" s="120">
        <v>27059</v>
      </c>
    </row>
    <row r="27" spans="1:3" ht="18.75" x14ac:dyDescent="0.3">
      <c r="A27" s="100" t="s">
        <v>55</v>
      </c>
      <c r="B27" s="101"/>
    </row>
    <row r="29" spans="1:3" x14ac:dyDescent="0.25">
      <c r="A29" s="108" t="s">
        <v>53</v>
      </c>
    </row>
    <row r="30" spans="1:3" x14ac:dyDescent="0.25">
      <c r="A30" s="105" t="s">
        <v>112</v>
      </c>
      <c r="B30" s="114">
        <f>'Benefit Calculations'!M37</f>
        <v>-3888.3675667838265</v>
      </c>
    </row>
    <row r="31" spans="1:3" x14ac:dyDescent="0.25">
      <c r="A31" s="105" t="s">
        <v>113</v>
      </c>
      <c r="B31" s="114">
        <f>'Benefit Calculations'!Q37</f>
        <v>40.789414898459896</v>
      </c>
      <c r="C31" s="109"/>
    </row>
    <row r="32" spans="1:3" x14ac:dyDescent="0.25">
      <c r="A32" s="110"/>
      <c r="B32" s="111"/>
      <c r="C32" s="109"/>
    </row>
    <row r="33" spans="1:9" x14ac:dyDescent="0.25">
      <c r="A33" s="108" t="s">
        <v>94</v>
      </c>
      <c r="B33" s="111"/>
      <c r="C33" s="109"/>
    </row>
    <row r="34" spans="1:9" x14ac:dyDescent="0.25">
      <c r="A34" s="105" t="s">
        <v>114</v>
      </c>
      <c r="B34" s="114">
        <f>$B$30+$B$31</f>
        <v>-3847.5781518853664</v>
      </c>
      <c r="C34" s="109"/>
    </row>
    <row r="35" spans="1:9" x14ac:dyDescent="0.25">
      <c r="I35" s="112"/>
    </row>
    <row r="36" spans="1:9" x14ac:dyDescent="0.25">
      <c r="A36" s="108" t="s">
        <v>107</v>
      </c>
    </row>
    <row r="37" spans="1:9" x14ac:dyDescent="0.25">
      <c r="A37" s="105" t="s">
        <v>116</v>
      </c>
      <c r="B37" s="115">
        <f>'Benefit Calculations'!K37</f>
        <v>-1.552017218200973</v>
      </c>
    </row>
    <row r="38" spans="1:9" x14ac:dyDescent="0.25">
      <c r="A38" s="105" t="s">
        <v>117</v>
      </c>
      <c r="B38" s="115">
        <f>'Benefit Calculations'!O37</f>
        <v>-6.4166150066910607E-2</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3"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6.9382898509499996E-2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1.3431300409100001E-2</v>
      </c>
      <c r="F4" s="70">
        <v>2018</v>
      </c>
      <c r="G4" s="80">
        <f>'Inputs &amp; Outputs'!B22</f>
        <v>13073</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7.1912899613399903E-2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1.35359000415E-2</v>
      </c>
      <c r="F5" s="70">
        <f t="shared" ref="F5:F36" si="2">F4+1</f>
        <v>2019</v>
      </c>
      <c r="G5" s="80">
        <f>G4+G4*H5</f>
        <v>13247.299847110527</v>
      </c>
      <c r="H5" s="79">
        <f>$C$9</f>
        <v>1.333281168136824E-2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13423.92360125867</v>
      </c>
      <c r="H6" s="79">
        <f t="shared" ref="H6:H11" si="7">$C$9</f>
        <v>1.333281168136824E-2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13602.902246659327</v>
      </c>
      <c r="H7" s="79">
        <f t="shared" si="7"/>
        <v>1.333281168136824E-2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13784.267180634097</v>
      </c>
      <c r="H8" s="79">
        <f t="shared" si="7"/>
        <v>1.333281168136824E-2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1.333281168136824E-2</v>
      </c>
      <c r="F9" s="70">
        <f t="shared" si="2"/>
        <v>2023</v>
      </c>
      <c r="G9" s="80">
        <f t="shared" si="6"/>
        <v>13968.050219119155</v>
      </c>
      <c r="H9" s="79">
        <f t="shared" si="7"/>
        <v>1.333281168136824E-2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2.5715385227753629E-2</v>
      </c>
      <c r="F10" s="70">
        <f t="shared" si="2"/>
        <v>2024</v>
      </c>
      <c r="G10" s="80">
        <f t="shared" si="6"/>
        <v>14154.283602246565</v>
      </c>
      <c r="H10" s="79">
        <f t="shared" si="7"/>
        <v>1.333281168136824E-2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2.7309610972285236E-2</v>
      </c>
      <c r="F11" s="70">
        <f t="shared" si="2"/>
        <v>2025</v>
      </c>
      <c r="G11" s="80">
        <f>'Inputs &amp; Outputs'!$B$23</f>
        <v>14343</v>
      </c>
      <c r="H11" s="79">
        <f t="shared" si="7"/>
        <v>1.333281168136824E-2</v>
      </c>
      <c r="I11" s="70">
        <f>IF(AND(F11&gt;='Inputs &amp; Outputs'!B$13,F11&lt;'Inputs &amp; Outputs'!B$13+'Inputs &amp; Outputs'!B$19),1,0)</f>
        <v>1</v>
      </c>
      <c r="J11" s="71">
        <f>I11*'Inputs &amp; Outputs'!B$16*'Benefit Calculations'!G11*('Benefit Calculations'!C$4-'Benefit Calculations'!C$5)</f>
        <v>-210.46927383277088</v>
      </c>
      <c r="K11" s="89">
        <f t="shared" si="3"/>
        <v>-6.0320741102709512E-2</v>
      </c>
      <c r="L11" s="72">
        <f>K11*'Assumed Values'!$C$8</f>
        <v>-452.88812419914302</v>
      </c>
      <c r="M11" s="73">
        <f t="shared" si="0"/>
        <v>-282.03596244761297</v>
      </c>
      <c r="N11" s="88">
        <f>I11*'Inputs &amp; Outputs'!B$16*'Benefit Calculations'!G11*('Benefit Calculations'!D$4-'Benefit Calculations'!D$5)</f>
        <v>-8.7015806595764804</v>
      </c>
      <c r="O11" s="89">
        <f t="shared" si="4"/>
        <v>-2.4938832381191521E-3</v>
      </c>
      <c r="P11" s="72">
        <f>ABS(O11*'Assumed Values'!$C$7)</f>
        <v>4.7508475686169849</v>
      </c>
      <c r="Q11" s="73">
        <f t="shared" si="1"/>
        <v>2.9585890970892645</v>
      </c>
      <c r="T11" s="85">
        <f t="shared" si="5"/>
        <v>-5.4722011196520426E-2</v>
      </c>
      <c r="U11" s="86">
        <f>T11*'Assumed Values'!$D$8</f>
        <v>0</v>
      </c>
    </row>
    <row r="12" spans="2:21" x14ac:dyDescent="0.25">
      <c r="B12" s="27"/>
      <c r="C12" s="68"/>
      <c r="F12" s="70">
        <f t="shared" si="2"/>
        <v>2026</v>
      </c>
      <c r="G12" s="80">
        <f t="shared" si="6"/>
        <v>14711.83577032167</v>
      </c>
      <c r="H12" s="79">
        <f>$C$10</f>
        <v>2.5715385227753629E-2</v>
      </c>
      <c r="I12" s="70">
        <f>IF(AND(F12&gt;='Inputs &amp; Outputs'!B$13,F12&lt;'Inputs &amp; Outputs'!B$13+'Inputs &amp; Outputs'!B$19),1,0)</f>
        <v>1</v>
      </c>
      <c r="J12" s="71">
        <f>I12*'Inputs &amp; Outputs'!B$16*'Benefit Calculations'!G12*('Benefit Calculations'!C$4-'Benefit Calculations'!C$5)</f>
        <v>-215.88157228798613</v>
      </c>
      <c r="K12" s="89">
        <f t="shared" si="3"/>
        <v>-6.187191219738928E-2</v>
      </c>
      <c r="L12" s="72">
        <f>K12*'Assumed Values'!$C$8</f>
        <v>-464.5343167779987</v>
      </c>
      <c r="M12" s="73">
        <f t="shared" si="0"/>
        <v>-270.36320174769492</v>
      </c>
      <c r="N12" s="88">
        <f>I12*'Inputs &amp; Outputs'!B$16*'Benefit Calculations'!G12*('Benefit Calculations'!D$4-'Benefit Calculations'!D$5)</f>
        <v>-8.9253451583278594</v>
      </c>
      <c r="O12" s="89">
        <f t="shared" si="4"/>
        <v>-2.5580144063004238E-3</v>
      </c>
      <c r="P12" s="72">
        <f>ABS(O12*'Assumed Values'!$C$7)</f>
        <v>4.8730174440023077</v>
      </c>
      <c r="Q12" s="73">
        <f t="shared" si="1"/>
        <v>2.8361405191135955</v>
      </c>
      <c r="T12" s="85">
        <f t="shared" si="5"/>
        <v>-5.6129208794876394E-2</v>
      </c>
      <c r="U12" s="86">
        <f>T12*'Assumed Values'!$D$8</f>
        <v>0</v>
      </c>
    </row>
    <row r="13" spans="2:21" x14ac:dyDescent="0.25">
      <c r="B13" s="27"/>
      <c r="C13" s="68"/>
      <c r="F13" s="70">
        <f t="shared" si="2"/>
        <v>2027</v>
      </c>
      <c r="G13" s="80">
        <f t="shared" si="6"/>
        <v>15090.156294562938</v>
      </c>
      <c r="H13" s="79">
        <f t="shared" ref="H13:H36" si="8">$C$10</f>
        <v>2.5715385227753629E-2</v>
      </c>
      <c r="I13" s="70">
        <f>IF(AND(F13&gt;='Inputs &amp; Outputs'!B$13,F13&lt;'Inputs &amp; Outputs'!B$13+'Inputs &amp; Outputs'!B$19),1,0)</f>
        <v>1</v>
      </c>
      <c r="J13" s="71">
        <f>I13*'Inputs &amp; Outputs'!B$16*'Benefit Calculations'!G13*('Benefit Calculations'!C$4-'Benefit Calculations'!C$5)</f>
        <v>-221.43305008294485</v>
      </c>
      <c r="K13" s="89">
        <f t="shared" si="3"/>
        <v>-6.3462972254322889E-2</v>
      </c>
      <c r="L13" s="72">
        <f>K13*'Assumed Values'!$C$8</f>
        <v>-476.47999568545623</v>
      </c>
      <c r="M13" s="73">
        <f t="shared" si="0"/>
        <v>-259.1735473196689</v>
      </c>
      <c r="N13" s="88">
        <f>I13*'Inputs &amp; Outputs'!B$16*'Benefit Calculations'!G13*('Benefit Calculations'!D$4-'Benefit Calculations'!D$5)</f>
        <v>-9.1548638473649273</v>
      </c>
      <c r="O13" s="89">
        <f t="shared" si="4"/>
        <v>-2.6237947321765829E-3</v>
      </c>
      <c r="P13" s="72">
        <f>ABS(O13*'Assumed Values'!$C$7)</f>
        <v>4.9983289647963902</v>
      </c>
      <c r="Q13" s="73">
        <f t="shared" si="1"/>
        <v>2.7187597804884507</v>
      </c>
      <c r="T13" s="85">
        <f t="shared" si="5"/>
        <v>-5.7572593021565664E-2</v>
      </c>
      <c r="U13" s="86">
        <f>T13*'Assumed Values'!$D$8</f>
        <v>0</v>
      </c>
    </row>
    <row r="14" spans="2:21" x14ac:dyDescent="0.25">
      <c r="B14" s="27"/>
      <c r="C14" s="68"/>
      <c r="F14" s="70">
        <f t="shared" si="2"/>
        <v>2028</v>
      </c>
      <c r="G14" s="80">
        <f t="shared" si="6"/>
        <v>15478.205476824634</v>
      </c>
      <c r="H14" s="79">
        <f t="shared" si="8"/>
        <v>2.5715385227753629E-2</v>
      </c>
      <c r="I14" s="70">
        <f>IF(AND(F14&gt;='Inputs &amp; Outputs'!B$13,F14&lt;'Inputs &amp; Outputs'!B$13+'Inputs &amp; Outputs'!B$19),1,0)</f>
        <v>1</v>
      </c>
      <c r="J14" s="71">
        <f>I14*'Inputs &amp; Outputs'!B$16*'Benefit Calculations'!G14*('Benefit Calculations'!C$4-'Benefit Calculations'!C$5)</f>
        <v>-227.12728626798426</v>
      </c>
      <c r="K14" s="89">
        <f t="shared" si="3"/>
        <v>-6.5094947033541059E-2</v>
      </c>
      <c r="L14" s="72">
        <f>K14*'Assumed Values'!$C$8</f>
        <v>-488.7328623278263</v>
      </c>
      <c r="M14" s="73">
        <f t="shared" si="0"/>
        <v>-248.44700460732497</v>
      </c>
      <c r="N14" s="88">
        <f>I14*'Inputs &amp; Outputs'!B$16*'Benefit Calculations'!G14*('Benefit Calculations'!D$4-'Benefit Calculations'!D$5)</f>
        <v>-9.3902846979075516</v>
      </c>
      <c r="O14" s="89">
        <f t="shared" si="4"/>
        <v>-2.6912666244730543E-3</v>
      </c>
      <c r="P14" s="72">
        <f>ABS(O14*'Assumed Values'!$C$7)</f>
        <v>5.1268629196211686</v>
      </c>
      <c r="Q14" s="73">
        <f t="shared" si="1"/>
        <v>2.6062371360611536</v>
      </c>
      <c r="T14" s="85">
        <f t="shared" si="5"/>
        <v>-5.9053094429675906E-2</v>
      </c>
      <c r="U14" s="86">
        <f>T14*'Assumed Values'!$D$8</f>
        <v>0</v>
      </c>
    </row>
    <row r="15" spans="2:21" x14ac:dyDescent="0.25">
      <c r="B15" s="27"/>
      <c r="C15" s="69"/>
      <c r="F15" s="70">
        <f t="shared" si="2"/>
        <v>2029</v>
      </c>
      <c r="G15" s="80">
        <f t="shared" si="6"/>
        <v>15876.233493295505</v>
      </c>
      <c r="H15" s="79">
        <f t="shared" si="8"/>
        <v>2.5715385227753629E-2</v>
      </c>
      <c r="I15" s="70">
        <f>IF(AND(F15&gt;='Inputs &amp; Outputs'!B$13,F15&lt;'Inputs &amp; Outputs'!B$13+'Inputs &amp; Outputs'!B$19),1,0)</f>
        <v>1</v>
      </c>
      <c r="J15" s="71">
        <f>I15*'Inputs &amp; Outputs'!B$16*'Benefit Calculations'!G15*('Benefit Calculations'!C$4-'Benefit Calculations'!C$5)</f>
        <v>-232.96795193009973</v>
      </c>
      <c r="K15" s="89">
        <f t="shared" si="3"/>
        <v>-6.6768888672888771E-2</v>
      </c>
      <c r="L15" s="72">
        <f>K15*'Assumed Values'!$C$8</f>
        <v>-501.30081615604888</v>
      </c>
      <c r="M15" s="73">
        <f t="shared" si="0"/>
        <v>-238.16440657895674</v>
      </c>
      <c r="N15" s="88">
        <f>I15*'Inputs &amp; Outputs'!B$16*'Benefit Calculations'!G15*('Benefit Calculations'!D$4-'Benefit Calculations'!D$5)</f>
        <v>-9.6317594863125233</v>
      </c>
      <c r="O15" s="89">
        <f t="shared" si="4"/>
        <v>-2.760473582471975E-3</v>
      </c>
      <c r="P15" s="72">
        <f>ABS(O15*'Assumed Values'!$C$7)</f>
        <v>5.2587021746091125</v>
      </c>
      <c r="Q15" s="73">
        <f t="shared" si="1"/>
        <v>2.4983715215045263</v>
      </c>
      <c r="T15" s="85">
        <f t="shared" si="5"/>
        <v>-6.0571667501825924E-2</v>
      </c>
      <c r="U15" s="86">
        <f>T15*'Assumed Values'!$D$8</f>
        <v>0</v>
      </c>
    </row>
    <row r="16" spans="2:21" x14ac:dyDescent="0.25">
      <c r="B16" s="27"/>
      <c r="C16" s="69"/>
      <c r="F16" s="70">
        <f t="shared" si="2"/>
        <v>2030</v>
      </c>
      <c r="G16" s="80">
        <f t="shared" si="6"/>
        <v>16284.496953541364</v>
      </c>
      <c r="H16" s="79">
        <f t="shared" si="8"/>
        <v>2.5715385227753629E-2</v>
      </c>
      <c r="I16" s="70">
        <f>IF(AND(F16&gt;='Inputs &amp; Outputs'!B$13,F16&lt;'Inputs &amp; Outputs'!B$13+'Inputs &amp; Outputs'!B$19),1,0)</f>
        <v>1</v>
      </c>
      <c r="J16" s="71">
        <f>I16*'Inputs &amp; Outputs'!B$16*'Benefit Calculations'!G16*('Benefit Calculations'!C$4-'Benefit Calculations'!C$5)</f>
        <v>-238.95881255970303</v>
      </c>
      <c r="K16" s="89">
        <f t="shared" si="3"/>
        <v>-6.8485876366341097E-2</v>
      </c>
      <c r="L16" s="72">
        <f>K16*'Assumed Values'!$C$8</f>
        <v>-514.19195975848891</v>
      </c>
      <c r="M16" s="73">
        <f t="shared" si="0"/>
        <v>-228.30737947819998</v>
      </c>
      <c r="N16" s="88">
        <f>I16*'Inputs &amp; Outputs'!B$16*'Benefit Calculations'!G16*('Benefit Calculations'!D$4-'Benefit Calculations'!D$5)</f>
        <v>-9.8794438919241205</v>
      </c>
      <c r="O16" s="89">
        <f t="shared" si="4"/>
        <v>-2.8314602240562788E-3</v>
      </c>
      <c r="P16" s="72">
        <f>ABS(O16*'Assumed Values'!$C$7)</f>
        <v>5.3939317268272111</v>
      </c>
      <c r="Q16" s="73">
        <f t="shared" si="1"/>
        <v>2.3949701940393124</v>
      </c>
      <c r="T16" s="85">
        <f t="shared" si="5"/>
        <v>-6.2129291265522794E-2</v>
      </c>
      <c r="U16" s="86">
        <f>T16*'Assumed Values'!$D$8</f>
        <v>0</v>
      </c>
    </row>
    <row r="17" spans="2:21" x14ac:dyDescent="0.25">
      <c r="B17" s="27"/>
      <c r="C17" s="69"/>
      <c r="F17" s="70">
        <f t="shared" si="2"/>
        <v>2031</v>
      </c>
      <c r="G17" s="80">
        <f t="shared" si="6"/>
        <v>16703.25906594186</v>
      </c>
      <c r="H17" s="79">
        <f t="shared" si="8"/>
        <v>2.5715385227753629E-2</v>
      </c>
      <c r="I17" s="70">
        <f>IF(AND(F17&gt;='Inputs &amp; Outputs'!B$13,F17&lt;'Inputs &amp; Outputs'!B$13+'Inputs &amp; Outputs'!B$19),1,0)</f>
        <v>1</v>
      </c>
      <c r="J17" s="71">
        <f>I17*'Inputs &amp; Outputs'!B$16*'Benefit Calculations'!G17*('Benefit Calculations'!C$4-'Benefit Calculations'!C$5)</f>
        <v>-245.10373047824237</v>
      </c>
      <c r="K17" s="89">
        <f t="shared" si="3"/>
        <v>-7.0247017059761871E-2</v>
      </c>
      <c r="L17" s="72">
        <f>K17*'Assumed Values'!$C$8</f>
        <v>-527.41460408469209</v>
      </c>
      <c r="M17" s="73">
        <f t="shared" si="0"/>
        <v>-218.85830999235591</v>
      </c>
      <c r="N17" s="88">
        <f>I17*'Inputs &amp; Outputs'!B$16*'Benefit Calculations'!G17*('Benefit Calculations'!D$4-'Benefit Calculations'!D$5)</f>
        <v>-10.133497597440925</v>
      </c>
      <c r="O17" s="89">
        <f t="shared" si="4"/>
        <v>-2.9042723144749472E-3</v>
      </c>
      <c r="P17" s="72">
        <f>ABS(O17*'Assumed Values'!$C$7)</f>
        <v>5.5326387590747741</v>
      </c>
      <c r="Q17" s="73">
        <f t="shared" si="1"/>
        <v>2.2958483880261875</v>
      </c>
      <c r="T17" s="85">
        <f t="shared" si="5"/>
        <v>-6.3726969924343013E-2</v>
      </c>
      <c r="U17" s="86">
        <f>T17*'Assumed Values'!$D$8</f>
        <v>0</v>
      </c>
    </row>
    <row r="18" spans="2:21" x14ac:dyDescent="0.25">
      <c r="F18" s="70">
        <f t="shared" si="2"/>
        <v>2032</v>
      </c>
      <c r="G18" s="80">
        <f t="shared" si="6"/>
        <v>17132.789807381523</v>
      </c>
      <c r="H18" s="79">
        <f t="shared" si="8"/>
        <v>2.5715385227753629E-2</v>
      </c>
      <c r="I18" s="70">
        <f>IF(AND(F18&gt;='Inputs &amp; Outputs'!B$13,F18&lt;'Inputs &amp; Outputs'!B$13+'Inputs &amp; Outputs'!B$19),1,0)</f>
        <v>1</v>
      </c>
      <c r="J18" s="71">
        <f>I18*'Inputs &amp; Outputs'!B$16*'Benefit Calculations'!G18*('Benefit Calculations'!C$4-'Benefit Calculations'!C$5)</f>
        <v>-251.40666732824985</v>
      </c>
      <c r="K18" s="89">
        <f t="shared" si="3"/>
        <v>-7.2053446164554225E-2</v>
      </c>
      <c r="L18" s="72">
        <f>K18*'Assumed Values'!$C$8</f>
        <v>-540.97727380347317</v>
      </c>
      <c r="M18" s="73">
        <f t="shared" si="0"/>
        <v>-209.80031377953691</v>
      </c>
      <c r="N18" s="88">
        <f>I18*'Inputs &amp; Outputs'!B$16*'Benefit Calculations'!G18*('Benefit Calculations'!D$4-'Benefit Calculations'!D$5)</f>
        <v>-10.394084391863634</v>
      </c>
      <c r="O18" s="89">
        <f t="shared" si="4"/>
        <v>-2.97895679584797E-3</v>
      </c>
      <c r="P18" s="72">
        <f>ABS(O18*'Assumed Values'!$C$7)</f>
        <v>5.6749126960903826</v>
      </c>
      <c r="Q18" s="73">
        <f t="shared" si="1"/>
        <v>2.2008289848119609</v>
      </c>
      <c r="T18" s="85">
        <f t="shared" si="5"/>
        <v>-6.536573350534497E-2</v>
      </c>
      <c r="U18" s="86">
        <f>T18*'Assumed Values'!$D$8</f>
        <v>0</v>
      </c>
    </row>
    <row r="19" spans="2:21" x14ac:dyDescent="0.25">
      <c r="F19" s="70">
        <f t="shared" si="2"/>
        <v>2033</v>
      </c>
      <c r="G19" s="80">
        <f t="shared" si="6"/>
        <v>17573.366097304472</v>
      </c>
      <c r="H19" s="79">
        <f t="shared" si="8"/>
        <v>2.5715385227753629E-2</v>
      </c>
      <c r="I19" s="70">
        <f>IF(AND(F19&gt;='Inputs &amp; Outputs'!B$13,F19&lt;'Inputs &amp; Outputs'!B$13+'Inputs &amp; Outputs'!B$19),1,0)</f>
        <v>1</v>
      </c>
      <c r="J19" s="71">
        <f>I19*'Inputs &amp; Outputs'!B$16*'Benefit Calculations'!G19*('Benefit Calculations'!C$4-'Benefit Calculations'!C$5)</f>
        <v>-257.87168662742152</v>
      </c>
      <c r="K19" s="89">
        <f t="shared" si="3"/>
        <v>-7.3906328289662954E-2</v>
      </c>
      <c r="L19" s="72">
        <f>K19*'Assumed Values'!$C$8</f>
        <v>-554.88871279878947</v>
      </c>
      <c r="M19" s="73">
        <f t="shared" si="0"/>
        <v>-201.11720529839371</v>
      </c>
      <c r="N19" s="88">
        <f>I19*'Inputs &amp; Outputs'!B$16*'Benefit Calculations'!G19*('Benefit Calculations'!D$4-'Benefit Calculations'!D$5)</f>
        <v>-10.661372276090191</v>
      </c>
      <c r="O19" s="89">
        <f t="shared" si="4"/>
        <v>-3.055561817430036E-3</v>
      </c>
      <c r="P19" s="72">
        <f>ABS(O19*'Assumed Values'!$C$7)</f>
        <v>5.8208452622042186</v>
      </c>
      <c r="Q19" s="73">
        <f t="shared" si="1"/>
        <v>2.1097421962400063</v>
      </c>
      <c r="T19" s="85">
        <f t="shared" si="5"/>
        <v>-6.7046638523129601E-2</v>
      </c>
      <c r="U19" s="86">
        <f>T19*'Assumed Values'!$D$8</f>
        <v>0</v>
      </c>
    </row>
    <row r="20" spans="2:21" x14ac:dyDescent="0.25">
      <c r="F20" s="70">
        <f t="shared" si="2"/>
        <v>2034</v>
      </c>
      <c r="G20" s="80">
        <f t="shared" si="6"/>
        <v>18025.271976245</v>
      </c>
      <c r="H20" s="79">
        <f t="shared" si="8"/>
        <v>2.5715385227753629E-2</v>
      </c>
      <c r="I20" s="70">
        <f>IF(AND(F20&gt;='Inputs &amp; Outputs'!B$13,F20&lt;'Inputs &amp; Outputs'!B$13+'Inputs &amp; Outputs'!B$19),1,0)</f>
        <v>1</v>
      </c>
      <c r="J20" s="71">
        <f>I20*'Inputs &amp; Outputs'!B$16*'Benefit Calculations'!G20*('Benefit Calculations'!C$4-'Benefit Calculations'!C$5)</f>
        <v>-264.50295638837622</v>
      </c>
      <c r="K20" s="89">
        <f t="shared" si="3"/>
        <v>-7.5806857992400459E-2</v>
      </c>
      <c r="L20" s="72">
        <f>K20*'Assumed Values'!$C$8</f>
        <v>-569.15788980694265</v>
      </c>
      <c r="M20" s="73">
        <f t="shared" si="0"/>
        <v>-192.79346888651509</v>
      </c>
      <c r="N20" s="88">
        <f>I20*'Inputs &amp; Outputs'!B$16*'Benefit Calculations'!G20*('Benefit Calculations'!D$4-'Benefit Calculations'!D$5)</f>
        <v>-10.935533571226342</v>
      </c>
      <c r="O20" s="89">
        <f t="shared" si="4"/>
        <v>-3.1341367666524638E-3</v>
      </c>
      <c r="P20" s="72">
        <f>ABS(O20*'Assumed Values'!$C$7)</f>
        <v>5.9705305404729438</v>
      </c>
      <c r="Q20" s="73">
        <f t="shared" si="1"/>
        <v>2.0224252612594067</v>
      </c>
      <c r="T20" s="85">
        <f t="shared" si="5"/>
        <v>-6.8770768660977824E-2</v>
      </c>
      <c r="U20" s="86">
        <f>T20*'Assumed Values'!$D$8</f>
        <v>0</v>
      </c>
    </row>
    <row r="21" spans="2:21" x14ac:dyDescent="0.25">
      <c r="F21" s="70">
        <f t="shared" si="2"/>
        <v>2035</v>
      </c>
      <c r="G21" s="80">
        <f t="shared" si="6"/>
        <v>18488.798788949171</v>
      </c>
      <c r="H21" s="79">
        <f t="shared" si="8"/>
        <v>2.5715385227753629E-2</v>
      </c>
      <c r="I21" s="70">
        <f>IF(AND(F21&gt;='Inputs &amp; Outputs'!B$13,F21&lt;'Inputs &amp; Outputs'!B$13+'Inputs &amp; Outputs'!B$19),1,0)</f>
        <v>1</v>
      </c>
      <c r="J21" s="71">
        <f>I21*'Inputs &amp; Outputs'!B$16*'Benefit Calculations'!G21*('Benefit Calculations'!C$4-'Benefit Calculations'!C$5)</f>
        <v>-271.30475180578298</v>
      </c>
      <c r="K21" s="89">
        <f t="shared" si="3"/>
        <v>-7.7756260548580647E-2</v>
      </c>
      <c r="L21" s="72">
        <f>K21*'Assumed Values'!$C$8</f>
        <v>-583.79400419874355</v>
      </c>
      <c r="M21" s="73">
        <f t="shared" si="0"/>
        <v>-184.8142310358194</v>
      </c>
      <c r="N21" s="88">
        <f>I21*'Inputs &amp; Outputs'!B$16*'Benefit Calculations'!G21*('Benefit Calculations'!D$4-'Benefit Calculations'!D$5)</f>
        <v>-11.216745029681459</v>
      </c>
      <c r="O21" s="89">
        <f t="shared" si="4"/>
        <v>-3.214732300963398E-3</v>
      </c>
      <c r="P21" s="72">
        <f>ABS(O21*'Assumed Values'!$C$7)</f>
        <v>6.1240650333352731</v>
      </c>
      <c r="Q21" s="73">
        <f t="shared" si="1"/>
        <v>1.9387221550906846</v>
      </c>
      <c r="T21" s="85">
        <f t="shared" si="5"/>
        <v>-7.0539235469503581E-2</v>
      </c>
      <c r="U21" s="86">
        <f>T21*'Assumed Values'!$D$8</f>
        <v>0</v>
      </c>
    </row>
    <row r="22" spans="2:21" x14ac:dyDescent="0.25">
      <c r="F22" s="70">
        <f t="shared" si="2"/>
        <v>2036</v>
      </c>
      <c r="G22" s="80">
        <f t="shared" si="6"/>
        <v>18964.245372205423</v>
      </c>
      <c r="H22" s="79">
        <f t="shared" si="8"/>
        <v>2.5715385227753629E-2</v>
      </c>
      <c r="I22" s="70">
        <f>IF(AND(F22&gt;='Inputs &amp; Outputs'!B$13,F22&lt;'Inputs &amp; Outputs'!B$13+'Inputs &amp; Outputs'!B$19),1,0)</f>
        <v>1</v>
      </c>
      <c r="J22" s="71">
        <f>I22*'Inputs &amp; Outputs'!B$16*'Benefit Calculations'!G22*('Benefit Calculations'!C$4-'Benefit Calculations'!C$5)</f>
        <v>-278.28145801258881</v>
      </c>
      <c r="K22" s="89">
        <f t="shared" si="3"/>
        <v>-7.9755792742456977E-2</v>
      </c>
      <c r="L22" s="72">
        <f>K22*'Assumed Values'!$C$8</f>
        <v>-598.80649191036696</v>
      </c>
      <c r="M22" s="73">
        <f t="shared" si="0"/>
        <v>-177.16523381539861</v>
      </c>
      <c r="N22" s="88">
        <f>I22*'Inputs &amp; Outputs'!B$16*'Benefit Calculations'!G22*('Benefit Calculations'!D$4-'Benefit Calculations'!D$5)</f>
        <v>-11.505187949121208</v>
      </c>
      <c r="O22" s="89">
        <f t="shared" si="4"/>
        <v>-3.2974003804867743E-3</v>
      </c>
      <c r="P22" s="72">
        <f>ABS(O22*'Assumed Values'!$C$7)</f>
        <v>6.2815477248273046</v>
      </c>
      <c r="Q22" s="73">
        <f t="shared" si="1"/>
        <v>1.8584833104284317</v>
      </c>
      <c r="T22" s="85">
        <f t="shared" si="5"/>
        <v>-7.2353179083273086E-2</v>
      </c>
      <c r="U22" s="86">
        <f>T22*'Assumed Values'!$D$8</f>
        <v>0</v>
      </c>
    </row>
    <row r="23" spans="2:21" x14ac:dyDescent="0.25">
      <c r="F23" s="70">
        <f t="shared" si="2"/>
        <v>2037</v>
      </c>
      <c r="G23" s="80">
        <f t="shared" si="6"/>
        <v>19451.918247505331</v>
      </c>
      <c r="H23" s="79">
        <f t="shared" si="8"/>
        <v>2.5715385227753629E-2</v>
      </c>
      <c r="I23" s="70">
        <f>IF(AND(F23&gt;='Inputs &amp; Outputs'!B$13,F23&lt;'Inputs &amp; Outputs'!B$13+'Inputs &amp; Outputs'!B$19),1,0)</f>
        <v>1</v>
      </c>
      <c r="J23" s="71">
        <f>I23*'Inputs &amp; Outputs'!B$16*'Benefit Calculations'!G23*('Benefit Calculations'!C$4-'Benefit Calculations'!C$5)</f>
        <v>-285.43757290712347</v>
      </c>
      <c r="K23" s="89">
        <f t="shared" si="3"/>
        <v>-8.1806743676974131E-2</v>
      </c>
      <c r="L23" s="72">
        <f>K23*'Assumed Values'!$C$8</f>
        <v>-614.20503152672177</v>
      </c>
      <c r="M23" s="73">
        <f t="shared" si="0"/>
        <v>-169.83280939432396</v>
      </c>
      <c r="N23" s="88">
        <f>I23*'Inputs &amp; Outputs'!B$16*'Benefit Calculations'!G23*('Benefit Calculations'!D$4-'Benefit Calculations'!D$5)</f>
        <v>-11.801048289350568</v>
      </c>
      <c r="O23" s="89">
        <f t="shared" si="4"/>
        <v>-3.3821943015211334E-3</v>
      </c>
      <c r="P23" s="72">
        <f>ABS(O23*'Assumed Values'!$C$7)</f>
        <v>6.4430801443977588</v>
      </c>
      <c r="Q23" s="73">
        <f t="shared" si="1"/>
        <v>1.7815653501826632</v>
      </c>
      <c r="T23" s="85">
        <f t="shared" si="5"/>
        <v>-7.4213768955852105E-2</v>
      </c>
      <c r="U23" s="86">
        <f>T23*'Assumed Values'!$D$8</f>
        <v>0</v>
      </c>
    </row>
    <row r="24" spans="2:21" x14ac:dyDescent="0.25">
      <c r="F24" s="70">
        <f t="shared" si="2"/>
        <v>2038</v>
      </c>
      <c r="G24" s="80">
        <f t="shared" si="6"/>
        <v>19952.131818658701</v>
      </c>
      <c r="H24" s="79">
        <f t="shared" si="8"/>
        <v>2.5715385227753629E-2</v>
      </c>
      <c r="I24" s="70">
        <f>IF(AND(F24&gt;='Inputs &amp; Outputs'!B$13,F24&lt;'Inputs &amp; Outputs'!B$13+'Inputs &amp; Outputs'!B$19),1,0)</f>
        <v>1</v>
      </c>
      <c r="J24" s="71">
        <f>I24*'Inputs &amp; Outputs'!B$16*'Benefit Calculations'!G24*('Benefit Calculations'!C$4-'Benefit Calculations'!C$5)</f>
        <v>-292.77771005290515</v>
      </c>
      <c r="K24" s="89">
        <f t="shared" si="3"/>
        <v>-8.3910435604855615E-2</v>
      </c>
      <c r="L24" s="72">
        <f>K24*'Assumed Values'!$C$8</f>
        <v>-629.99955052125597</v>
      </c>
      <c r="M24" s="73">
        <f t="shared" si="0"/>
        <v>-162.80385561888846</v>
      </c>
      <c r="N24" s="88">
        <f>I24*'Inputs &amp; Outputs'!B$16*'Benefit Calculations'!G24*('Benefit Calculations'!D$4-'Benefit Calculations'!D$5)</f>
        <v>-12.104516792202542</v>
      </c>
      <c r="O24" s="89">
        <f t="shared" si="4"/>
        <v>-3.4691687308998622E-3</v>
      </c>
      <c r="P24" s="72">
        <f>ABS(O24*'Assumed Values'!$C$7)</f>
        <v>6.6087664323642379</v>
      </c>
      <c r="Q24" s="73">
        <f t="shared" si="1"/>
        <v>1.7078308312813351</v>
      </c>
      <c r="T24" s="85">
        <f t="shared" si="5"/>
        <v>-7.6122204613755337E-2</v>
      </c>
      <c r="U24" s="86">
        <f>T24*'Assumed Values'!$D$8</f>
        <v>0</v>
      </c>
    </row>
    <row r="25" spans="2:21" x14ac:dyDescent="0.25">
      <c r="F25" s="70">
        <f t="shared" si="2"/>
        <v>2039</v>
      </c>
      <c r="G25" s="80">
        <f t="shared" si="6"/>
        <v>20465.208574490429</v>
      </c>
      <c r="H25" s="79">
        <f t="shared" si="8"/>
        <v>2.5715385227753629E-2</v>
      </c>
      <c r="I25" s="70">
        <f>IF(AND(F25&gt;='Inputs &amp; Outputs'!B$13,F25&lt;'Inputs &amp; Outputs'!B$13+'Inputs &amp; Outputs'!B$19),1,0)</f>
        <v>1</v>
      </c>
      <c r="J25" s="71">
        <f>I25*'Inputs &amp; Outputs'!B$16*'Benefit Calculations'!G25*('Benefit Calculations'!C$4-'Benefit Calculations'!C$5)</f>
        <v>-300.30660165301521</v>
      </c>
      <c r="K25" s="89">
        <f t="shared" si="3"/>
        <v>-8.6068224781063116E-2</v>
      </c>
      <c r="L25" s="72">
        <f>K25*'Assumed Values'!$C$8</f>
        <v>-646.20023165622183</v>
      </c>
      <c r="M25" s="73">
        <f t="shared" si="0"/>
        <v>-156.06581260064652</v>
      </c>
      <c r="N25" s="88">
        <f>I25*'Inputs &amp; Outputs'!B$16*'Benefit Calculations'!G25*('Benefit Calculations'!D$4-'Benefit Calculations'!D$5)</f>
        <v>-12.415789104509843</v>
      </c>
      <c r="O25" s="89">
        <f t="shared" si="4"/>
        <v>-3.5583797412350295E-3</v>
      </c>
      <c r="P25" s="72">
        <f>ABS(O25*'Assumed Values'!$C$7)</f>
        <v>6.7787134070527308</v>
      </c>
      <c r="Q25" s="73">
        <f t="shared" si="1"/>
        <v>1.6371479990762328</v>
      </c>
      <c r="T25" s="85">
        <f t="shared" si="5"/>
        <v>-7.8079716429783952E-2</v>
      </c>
      <c r="U25" s="86">
        <f>T25*'Assumed Values'!$D$8</f>
        <v>0</v>
      </c>
    </row>
    <row r="26" spans="2:21" x14ac:dyDescent="0.25">
      <c r="F26" s="70">
        <f t="shared" si="2"/>
        <v>2040</v>
      </c>
      <c r="G26" s="80">
        <f t="shared" si="6"/>
        <v>20991.479296749778</v>
      </c>
      <c r="H26" s="79">
        <f t="shared" si="8"/>
        <v>2.5715385227753629E-2</v>
      </c>
      <c r="I26" s="70">
        <f>IF(AND(F26&gt;='Inputs &amp; Outputs'!B$13,F26&lt;'Inputs &amp; Outputs'!B$13+'Inputs &amp; Outputs'!B$19),1,0)</f>
        <v>1</v>
      </c>
      <c r="J26" s="71">
        <f>I26*'Inputs &amp; Outputs'!B$16*'Benefit Calculations'!G26*('Benefit Calculations'!C$4-'Benefit Calculations'!C$5)</f>
        <v>-308.02910160096002</v>
      </c>
      <c r="K26" s="89">
        <f t="shared" si="3"/>
        <v>-8.8281502337177034E-2</v>
      </c>
      <c r="L26" s="72">
        <f>K26*'Assumed Values'!$C$8</f>
        <v>-662.81751954752519</v>
      </c>
      <c r="M26" s="73">
        <f t="shared" si="0"/>
        <v>-149.60664027341548</v>
      </c>
      <c r="N26" s="88">
        <f>I26*'Inputs &amp; Outputs'!B$16*'Benefit Calculations'!G26*('Benefit Calculations'!D$4-'Benefit Calculations'!D$5)</f>
        <v>-12.735065904238859</v>
      </c>
      <c r="O26" s="89">
        <f t="shared" si="4"/>
        <v>-3.6498848470675224E-3</v>
      </c>
      <c r="P26" s="72">
        <f>ABS(O26*'Assumed Values'!$C$7)</f>
        <v>6.9530306336636301</v>
      </c>
      <c r="Q26" s="73">
        <f t="shared" si="1"/>
        <v>1.5693905519133871</v>
      </c>
      <c r="T26" s="85">
        <f t="shared" si="5"/>
        <v>-8.0087566416249617E-2</v>
      </c>
      <c r="U26" s="86">
        <f>T26*'Assumed Values'!$D$8</f>
        <v>0</v>
      </c>
    </row>
    <row r="27" spans="2:21" x14ac:dyDescent="0.25">
      <c r="F27" s="70">
        <f t="shared" si="2"/>
        <v>2041</v>
      </c>
      <c r="G27" s="80">
        <f t="shared" si="6"/>
        <v>21531.283273366113</v>
      </c>
      <c r="H27" s="79">
        <f t="shared" si="8"/>
        <v>2.5715385227753629E-2</v>
      </c>
      <c r="I27" s="70">
        <f>IF(AND(F27&gt;='Inputs &amp; Outputs'!B$13,F27&lt;'Inputs &amp; Outputs'!B$13+'Inputs &amp; Outputs'!B$19),1,0)</f>
        <v>1</v>
      </c>
      <c r="J27" s="71">
        <f>I27*'Inputs &amp; Outputs'!B$16*'Benefit Calculations'!G27*('Benefit Calculations'!C$4-'Benefit Calculations'!C$5)</f>
        <v>-315.95018860998755</v>
      </c>
      <c r="K27" s="89">
        <f t="shared" si="3"/>
        <v>-9.0551695178262351E-2</v>
      </c>
      <c r="L27" s="72">
        <f>K27*'Assumed Values'!$C$8</f>
        <v>-679.86212739839368</v>
      </c>
      <c r="M27" s="73">
        <f t="shared" si="0"/>
        <v>-143.4147968791367</v>
      </c>
      <c r="N27" s="88">
        <f>I27*'Inputs &amp; Outputs'!B$16*'Benefit Calculations'!G27*('Benefit Calculations'!D$4-'Benefit Calculations'!D$5)</f>
        <v>-13.062553029867193</v>
      </c>
      <c r="O27" s="89">
        <f t="shared" si="4"/>
        <v>-3.7437430419468049E-3</v>
      </c>
      <c r="P27" s="72">
        <f>ABS(O27*'Assumed Values'!$C$7)</f>
        <v>7.1318304949086633</v>
      </c>
      <c r="Q27" s="73">
        <f t="shared" si="1"/>
        <v>1.5044374154473241</v>
      </c>
      <c r="T27" s="85">
        <f t="shared" si="5"/>
        <v>-8.2147049038596751E-2</v>
      </c>
      <c r="U27" s="86">
        <f>T27*'Assumed Values'!$D$8</f>
        <v>0</v>
      </c>
    </row>
    <row r="28" spans="2:21" x14ac:dyDescent="0.25">
      <c r="F28" s="70">
        <f t="shared" si="2"/>
        <v>2042</v>
      </c>
      <c r="G28" s="80">
        <f t="shared" si="6"/>
        <v>22084.968517188609</v>
      </c>
      <c r="H28" s="79">
        <f t="shared" si="8"/>
        <v>2.5715385227753629E-2</v>
      </c>
      <c r="I28" s="70">
        <f>IF(AND(F28&gt;='Inputs &amp; Outputs'!B$13,F28&lt;'Inputs &amp; Outputs'!B$13+'Inputs &amp; Outputs'!B$19),1,0)</f>
        <v>1</v>
      </c>
      <c r="J28" s="71">
        <f>I28*'Inputs &amp; Outputs'!B$16*'Benefit Calculations'!G28*('Benefit Calculations'!C$4-'Benefit Calculations'!C$5)</f>
        <v>-324.0749694228748</v>
      </c>
      <c r="K28" s="89">
        <f t="shared" si="3"/>
        <v>-9.2880266902797493E-2</v>
      </c>
      <c r="L28" s="72">
        <f>K28*'Assumed Values'!$C$8</f>
        <v>-697.34504390620361</v>
      </c>
      <c r="M28" s="73">
        <f t="shared" si="0"/>
        <v>-137.47921834415303</v>
      </c>
      <c r="N28" s="88">
        <f>I28*'Inputs &amp; Outputs'!B$16*'Benefit Calculations'!G28*('Benefit Calculations'!D$4-'Benefit Calculations'!D$5)</f>
        <v>-13.398461613088188</v>
      </c>
      <c r="O28" s="89">
        <f t="shared" si="4"/>
        <v>-3.8400148364641888E-3</v>
      </c>
      <c r="P28" s="72">
        <f>ABS(O28*'Assumed Values'!$C$7)</f>
        <v>7.31522826346428</v>
      </c>
      <c r="Q28" s="73">
        <f t="shared" si="1"/>
        <v>1.442172526295886</v>
      </c>
      <c r="T28" s="85">
        <f t="shared" si="5"/>
        <v>-8.4259492049947454E-2</v>
      </c>
      <c r="U28" s="86">
        <f>T28*'Assumed Values'!$D$8</f>
        <v>0</v>
      </c>
    </row>
    <row r="29" spans="2:21" x14ac:dyDescent="0.25">
      <c r="F29" s="70">
        <f t="shared" si="2"/>
        <v>2043</v>
      </c>
      <c r="G29" s="80">
        <f t="shared" si="6"/>
        <v>22652.891990350923</v>
      </c>
      <c r="H29" s="79">
        <f t="shared" si="8"/>
        <v>2.5715385227753629E-2</v>
      </c>
      <c r="I29" s="70">
        <f>IF(AND(F29&gt;='Inputs &amp; Outputs'!B$13,F29&lt;'Inputs &amp; Outputs'!B$13+'Inputs &amp; Outputs'!B$19),1,0)</f>
        <v>1</v>
      </c>
      <c r="J29" s="71">
        <f>I29*'Inputs &amp; Outputs'!B$16*'Benefit Calculations'!G29*('Benefit Calculations'!C$4-'Benefit Calculations'!C$5)</f>
        <v>-332.40868210425651</v>
      </c>
      <c r="K29" s="89">
        <f t="shared" si="3"/>
        <v>-9.5268718746259515E-2</v>
      </c>
      <c r="L29" s="72">
        <f>K29*'Assumed Values'!$C$8</f>
        <v>-715.27754034691645</v>
      </c>
      <c r="M29" s="73">
        <f t="shared" si="0"/>
        <v>-131.7892985090499</v>
      </c>
      <c r="N29" s="88">
        <f>I29*'Inputs &amp; Outputs'!B$16*'Benefit Calculations'!G29*('Benefit Calculations'!D$4-'Benefit Calculations'!D$5)</f>
        <v>-13.743008214928018</v>
      </c>
      <c r="O29" s="89">
        <f t="shared" si="4"/>
        <v>-3.9387622972641544E-3</v>
      </c>
      <c r="P29" s="72">
        <f>ABS(O29*'Assumed Values'!$C$7)</f>
        <v>7.5033421762882142</v>
      </c>
      <c r="Q29" s="73">
        <f t="shared" si="1"/>
        <v>1.3824846246490345</v>
      </c>
      <c r="T29" s="85">
        <f t="shared" si="5"/>
        <v>-8.6426257347106697E-2</v>
      </c>
      <c r="U29" s="86">
        <f>T29*'Assumed Values'!$D$8</f>
        <v>0</v>
      </c>
    </row>
    <row r="30" spans="2:21" x14ac:dyDescent="0.25">
      <c r="F30" s="70">
        <f t="shared" si="2"/>
        <v>2044</v>
      </c>
      <c r="G30" s="80">
        <f t="shared" si="6"/>
        <v>23235.419834405493</v>
      </c>
      <c r="H30" s="79">
        <f t="shared" si="8"/>
        <v>2.5715385227753629E-2</v>
      </c>
      <c r="I30" s="70">
        <f>IF(AND(F30&gt;='Inputs &amp; Outputs'!B$13,F30&lt;'Inputs &amp; Outputs'!B$13+'Inputs &amp; Outputs'!B$19),1,0)</f>
        <v>1</v>
      </c>
      <c r="J30" s="71">
        <f>I30*'Inputs &amp; Outputs'!B$16*'Benefit Calculations'!G30*('Benefit Calculations'!C$4-'Benefit Calculations'!C$5)</f>
        <v>-340.9566994176173</v>
      </c>
      <c r="K30" s="89">
        <f t="shared" si="3"/>
        <v>-9.7718590548974069E-2</v>
      </c>
      <c r="L30" s="72">
        <f>K30*'Assumed Values'!$C$8</f>
        <v>-733.67117784169727</v>
      </c>
      <c r="M30" s="73">
        <f t="shared" si="0"/>
        <v>-126.33487017673411</v>
      </c>
      <c r="N30" s="88">
        <f>I30*'Inputs &amp; Outputs'!B$16*'Benefit Calculations'!G30*('Benefit Calculations'!D$4-'Benefit Calculations'!D$5)</f>
        <v>-14.096414965363074</v>
      </c>
      <c r="O30" s="89">
        <f t="shared" si="4"/>
        <v>-4.0400490870588536E-3</v>
      </c>
      <c r="P30" s="72">
        <f>ABS(O30*'Assumed Values'!$C$7)</f>
        <v>7.6962935108471164</v>
      </c>
      <c r="Q30" s="73">
        <f t="shared" si="1"/>
        <v>1.3252670554610571</v>
      </c>
      <c r="T30" s="85">
        <f t="shared" si="5"/>
        <v>-8.8648741848580501E-2</v>
      </c>
      <c r="U30" s="86">
        <f>T30*'Assumed Values'!$D$8</f>
        <v>0</v>
      </c>
    </row>
    <row r="31" spans="2:21" x14ac:dyDescent="0.25">
      <c r="F31" s="70">
        <f t="shared" si="2"/>
        <v>2045</v>
      </c>
      <c r="G31" s="80">
        <f>'Inputs &amp; Outputs'!$B$24</f>
        <v>27059</v>
      </c>
      <c r="H31" s="79">
        <f t="shared" si="8"/>
        <v>2.5715385227753629E-2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27754.832608877787</v>
      </c>
      <c r="H32" s="79">
        <f t="shared" si="8"/>
        <v>2.5715385227753629E-2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28468.558821346898</v>
      </c>
      <c r="H33" s="79">
        <f t="shared" si="8"/>
        <v>2.5715385227753629E-2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29200.638778316796</v>
      </c>
      <c r="H34" s="79">
        <f t="shared" si="8"/>
        <v>2.5715385227753629E-2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29951.544453397692</v>
      </c>
      <c r="H35" s="79">
        <f t="shared" si="8"/>
        <v>2.5715385227753629E-2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30721.759957183</v>
      </c>
      <c r="H36" s="79">
        <f t="shared" si="8"/>
        <v>2.5715385227753629E-2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-5415.2507233708902</v>
      </c>
      <c r="K37" s="71">
        <f t="shared" ref="K37:Q37" si="9">SUM(K4:K36)</f>
        <v>-1.552017218200973</v>
      </c>
      <c r="L37" s="74">
        <f t="shared" si="9"/>
        <v>-11652.545274252907</v>
      </c>
      <c r="M37" s="75">
        <f t="shared" si="9"/>
        <v>-3888.3675667838265</v>
      </c>
      <c r="N37" s="88">
        <f t="shared" si="9"/>
        <v>-223.8865564703855</v>
      </c>
      <c r="O37" s="88">
        <f t="shared" si="9"/>
        <v>-6.4166150066910607E-2</v>
      </c>
      <c r="P37" s="76">
        <f t="shared" si="9"/>
        <v>122.23651587746468</v>
      </c>
      <c r="Q37" s="75">
        <f t="shared" si="9"/>
        <v>40.789414898459896</v>
      </c>
      <c r="T37" s="85">
        <f>SUM(T4:T36)</f>
        <v>-1.4079651880764315</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2018-10-09T14:35:42Z</cp:lastPrinted>
  <dcterms:created xsi:type="dcterms:W3CDTF">2012-07-25T15:48:32Z</dcterms:created>
  <dcterms:modified xsi:type="dcterms:W3CDTF">2018-10-24T14:52:16Z</dcterms:modified>
</cp:coreProperties>
</file>