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ldine Westfeild (N-2013T-0015, N-100032)\"/>
    </mc:Choice>
  </mc:AlternateContent>
  <xr:revisionPtr revIDLastSave="0" documentId="10_ncr:100000_{67B90047-240D-4E73-918B-A1FFFA72F7A6}" xr6:coauthVersionLast="31" xr6:coauthVersionMax="31" xr10:uidLastSave="{00000000-0000-0000-0000-000000000000}"/>
  <bookViews>
    <workbookView xWindow="0" yWindow="0" windowWidth="20415" windowHeight="11130" tabRatio="8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Outputs'!$A$1:$J$39</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<sst xmlns="http://schemas.openxmlformats.org/spreadsheetml/2006/main" count="262" uniqueCount="130">
  <si>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</si>
  <si>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</si>
  <si>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</si>
  <si>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</si>
  <si>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</si>
  <si>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</si>
  <si>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</si>
  <si>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</si>
  <si>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</si>
  <si>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</si>
  <si>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</si>
  <si>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</si>
  <si>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</si>
  <si>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</si>
  <si>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</si>
  <si>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</si>
  <si>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</si>
  <si>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</si>
  <si>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</si>
  <si>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</si>
  <si>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</si>
  <si>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</si>
  <si>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</si>
  <si>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</si>
  <si>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</si>
  <si>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</si>
  <si>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</si>
  <si>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</si>
  <si>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</si>
  <si>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</si>
  <si>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</si>
  <si>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</si>
  <si>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</si>
  <si>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</si>
  <si>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</si>
  <si>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</si>
  <si>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</si>
  <si>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</si>
  <si>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</si>
  <si>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</si>
  <si>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</si>
  <si>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</si>
  <si>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</si>
  <si>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</si>
  <si>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</si>
  <si>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</si>
  <si>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</si>
  <si>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</si>
  <si>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</si>
  <si>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</si>
  <si>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</si>
  <si>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</si>
  <si>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</si>
  <si>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</si>
  <si>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</si>
  <si>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</si>
  <si>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</si>
  <si>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</si>
  <si>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</si>
  <si>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</si>
  <si>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</si>
  <si>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</si>
  <si>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</si>
  <si>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</si>
  <si>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</si>
  <si>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</si>
  <si>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</si>
  <si>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</si>
  <si>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</si>
  <si>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</si>
  <si>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</si>
  <si>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</si>
  <si>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</si>
  <si>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</si>
  <si>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</si>
  <si>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</si>
  <si>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</si>
  <si>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</si>
  <si>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</si>
  <si>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</si>
  <si>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</si>
  <si>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</si>
  <si>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</si>
  <si>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</si>
  <si>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</si>
  <si>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</si>
  <si>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</si>
  <si>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</si>
  <si>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</si>
  <si>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</si>
  <si>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</si>
  <si>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</si>
  <si>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</si>
  <si>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</si>
  <si>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</si>
  <si>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</si>
  <si>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</si>
  <si>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</si>
  <si>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</si>
  <si>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</si>
  <si>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</si>
  <si>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</si>
  <si>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</si>
  <si>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</si>
  <si>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</si>
  <si>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</si>
  <si>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</si>
  <si>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</si>
  <si>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</si>
  <si>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</si>
  <si>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</si>
  <si>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</si>
  <si>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</si>
  <si>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</si>
  <si>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</si>
  <si>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</si>
  <si>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</si>
  <si>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</si>
  <si>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</si>
  <si>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</si>
  <si>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</si>
  <si>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</si>
  <si>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</si>
  <si>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</si>
  <si>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</si>
  <si>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</si>
  <si>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</si>
  <si>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</si>
  <si>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</si>
  <si>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Aldine Westfield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</si>
</sst>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4" zoomScale="86" zoomScaleNormal="86" workbookViewId="0">
      <selection activeCell="L34" sqref="L34"/>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7.6</v>
      </c>
    </row>
    <row r="17" spans="1:3" x14ac:dyDescent="0.25">
      <c r="A17" s="107" t="s">
        <v>95</v>
      </c>
      <c r="B17" s="57">
        <v>17</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12964</v>
      </c>
    </row>
    <row r="23" spans="1:3" ht="30" x14ac:dyDescent="0.25">
      <c r="A23" s="118" t="s">
        <v>101</v>
      </c>
      <c r="B23" s="120">
        <v>17381</v>
      </c>
    </row>
    <row r="24" spans="1:3" ht="30" x14ac:dyDescent="0.25">
      <c r="A24" s="118" t="s">
        <v>102</v>
      </c>
      <c r="B24" s="120">
        <v>29644</v>
      </c>
    </row>
    <row r="27" spans="1:3" ht="18.75" x14ac:dyDescent="0.3">
      <c r="A27" s="100" t="s">
        <v>55</v>
      </c>
      <c r="B27" s="101"/>
    </row>
    <row r="29" spans="1:3" x14ac:dyDescent="0.25">
      <c r="A29" s="108" t="s">
        <v>53</v>
      </c>
    </row>
    <row r="30" spans="1:3" x14ac:dyDescent="0.25">
      <c r="A30" s="105" t="s">
        <v>112</v>
      </c>
      <c r="B30" s="114">
        <f>'Benefit Calculations'!M37</f>
        <v>38015.931443740919</v>
      </c>
    </row>
    <row r="31" spans="1:3" x14ac:dyDescent="0.25">
      <c r="A31" s="105" t="s">
        <v>113</v>
      </c>
      <c r="B31" s="114">
        <f>'Benefit Calculations'!Q37</f>
        <v>4158.4126989815877</v>
      </c>
      <c r="C31" s="109"/>
    </row>
    <row r="32" spans="1:3" x14ac:dyDescent="0.25">
      <c r="A32" s="110"/>
      <c r="B32" s="111"/>
      <c r="C32" s="109"/>
    </row>
    <row r="33" spans="1:9" x14ac:dyDescent="0.25">
      <c r="A33" s="108" t="s">
        <v>94</v>
      </c>
      <c r="B33" s="111"/>
      <c r="C33" s="109"/>
    </row>
    <row r="34" spans="1:9" x14ac:dyDescent="0.25">
      <c r="A34" s="105" t="s">
        <v>114</v>
      </c>
      <c r="B34" s="114">
        <f>$B$30+$B$31</f>
        <v>42174.344142722504</v>
      </c>
      <c r="C34" s="109"/>
    </row>
    <row r="35" spans="1:9" x14ac:dyDescent="0.25">
      <c r="I35" s="112"/>
    </row>
    <row r="36" spans="1:9" x14ac:dyDescent="0.25">
      <c r="A36" s="108" t="s">
        <v>107</v>
      </c>
    </row>
    <row r="37" spans="1:9" x14ac:dyDescent="0.25">
      <c r="A37" s="105" t="s">
        <v>116</v>
      </c>
      <c r="B37" s="115">
        <f>'Benefit Calculations'!K37</f>
        <v>15.0380266878478</v>
      </c>
    </row>
    <row r="38" spans="1:9" x14ac:dyDescent="0.25">
      <c r="A38" s="105" t="s">
        <v>117</v>
      </c>
      <c r="B38" s="115">
        <f>'Benefit Calculations'!O37</f>
        <v>6.4830905547223434</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11" sqref="M11"/>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7.6345100998899906E-2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1.9851200282599998E-2</v>
      </c>
      <c r="F4" s="70">
        <v>2018</v>
      </c>
      <c r="G4" s="80">
        <f>'Inputs &amp; Outputs'!B22</f>
        <v>12964</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13518.541604711005</v>
      </c>
      <c r="H5" s="79">
        <f>$C$9</f>
        <v>4.277550175185163E-2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14096.804004805799</v>
      </c>
      <c r="H6" s="79">
        <f t="shared" ref="H6:H11" si="7">$C$9</f>
        <v>4.277550175185163E-2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14699.801869208879</v>
      </c>
      <c r="H7" s="79">
        <f t="shared" si="7"/>
        <v>4.277550175185163E-2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15328.593269817095</v>
      </c>
      <c r="H8" s="79">
        <f t="shared" si="7"/>
        <v>4.277550175185163E-2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4.277550175185163E-2</v>
      </c>
      <c r="F9" s="70">
        <f t="shared" si="2"/>
        <v>2023</v>
      </c>
      <c r="G9" s="80">
        <f t="shared" si="6"/>
        <v>15984.281538083576</v>
      </c>
      <c r="H9" s="79">
        <f t="shared" si="7"/>
        <v>4.277550175185163E-2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2.1584939483699994E-2</v>
      </c>
      <c r="F10" s="70">
        <f t="shared" si="2"/>
        <v>2024</v>
      </c>
      <c r="G10" s="80">
        <f t="shared" si="6"/>
        <v>16668.017201017959</v>
      </c>
      <c r="H10" s="79">
        <f t="shared" si="7"/>
        <v>4.277550175185163E-2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3.1106730171380548E-2</v>
      </c>
      <c r="F11" s="70">
        <f t="shared" si="2"/>
        <v>2025</v>
      </c>
      <c r="G11" s="80">
        <f>'Inputs &amp; Outputs'!$B$23</f>
        <v>17381</v>
      </c>
      <c r="H11" s="79">
        <f t="shared" si="7"/>
        <v>4.277550175185163E-2</v>
      </c>
      <c r="I11" s="70">
        <f>IF(AND(F11&gt;='Inputs &amp; Outputs'!B$13,F11&lt;'Inputs &amp; Outputs'!B$13+'Inputs &amp; Outputs'!B$19),1,0)</f>
        <v>1</v>
      </c>
      <c r="J11" s="71">
        <f>I11*'Inputs &amp; Outputs'!B$16*'Benefit Calculations'!G11*('Benefit Calculations'!C$4-'Benefit Calculations'!C$5)</f>
        <v>2125.629564951772</v>
      </c>
      <c r="K11" s="89">
        <f t="shared" si="3"/>
        <v>0.60920793013044838</v>
      </c>
      <c r="L11" s="72">
        <f>K11*'Assumed Values'!$C$8</f>
        <v>4573.9331394194069</v>
      </c>
      <c r="M11" s="73">
        <f t="shared" si="0"/>
        <v>2848.4156819708132</v>
      </c>
      <c r="N11" s="88">
        <f>I11*'Inputs &amp; Outputs'!B$16*'Benefit Calculations'!G11*('Benefit Calculations'!D$4-'Benefit Calculations'!D$5)</f>
        <v>916.38678673934737</v>
      </c>
      <c r="O11" s="89">
        <f t="shared" si="4"/>
        <v>0.26263752948931013</v>
      </c>
      <c r="P11" s="72">
        <f>ABS(O11*'Assumed Values'!$C$7)</f>
        <v>500.32449367713582</v>
      </c>
      <c r="Q11" s="73">
        <f t="shared" si="1"/>
        <v>311.57694929597506</v>
      </c>
      <c r="T11" s="85">
        <f t="shared" si="5"/>
        <v>0.55266368688746081</v>
      </c>
      <c r="U11" s="86">
        <f>T11*'Assumed Values'!$D$8</f>
        <v>0</v>
      </c>
    </row>
    <row r="12" spans="2:21" x14ac:dyDescent="0.25">
      <c r="B12" s="27"/>
      <c r="C12" s="68"/>
      <c r="F12" s="70">
        <f t="shared" si="2"/>
        <v>2026</v>
      </c>
      <c r="G12" s="80">
        <f t="shared" si="6"/>
        <v>17756.16783316619</v>
      </c>
      <c r="H12" s="79">
        <f>$C$10</f>
        <v>2.1584939483699994E-2</v>
      </c>
      <c r="I12" s="70">
        <f>IF(AND(F12&gt;='Inputs &amp; Outputs'!B$13,F12&lt;'Inputs &amp; Outputs'!B$13+'Inputs &amp; Outputs'!B$19),1,0)</f>
        <v>1</v>
      </c>
      <c r="J12" s="71">
        <f>I12*'Inputs &amp; Outputs'!B$16*'Benefit Calculations'!G12*('Benefit Calculations'!C$4-'Benefit Calculations'!C$5)</f>
        <v>2171.5111504760193</v>
      </c>
      <c r="K12" s="89">
        <f t="shared" si="3"/>
        <v>0.62235764643530422</v>
      </c>
      <c r="L12" s="72">
        <f>K12*'Assumed Values'!$C$8</f>
        <v>4672.6612094362645</v>
      </c>
      <c r="M12" s="73">
        <f t="shared" si="0"/>
        <v>2719.53136643979</v>
      </c>
      <c r="N12" s="88">
        <f>I12*'Inputs &amp; Outputs'!B$16*'Benefit Calculations'!G12*('Benefit Calculations'!D$4-'Benefit Calculations'!D$5)</f>
        <v>936.16694007477849</v>
      </c>
      <c r="O12" s="89">
        <f t="shared" si="4"/>
        <v>0.26830654466948539</v>
      </c>
      <c r="P12" s="72">
        <f>ABS(O12*'Assumed Values'!$C$7)</f>
        <v>511.12396759536966</v>
      </c>
      <c r="Q12" s="73">
        <f t="shared" si="1"/>
        <v>297.47880270191081</v>
      </c>
      <c r="T12" s="85">
        <f t="shared" si="5"/>
        <v>0.56459289912376509</v>
      </c>
      <c r="U12" s="86">
        <f>T12*'Assumed Values'!$D$8</f>
        <v>0</v>
      </c>
    </row>
    <row r="13" spans="2:21" x14ac:dyDescent="0.25">
      <c r="B13" s="27"/>
      <c r="C13" s="68"/>
      <c r="F13" s="70">
        <f t="shared" si="2"/>
        <v>2027</v>
      </c>
      <c r="G13" s="80">
        <f t="shared" si="6"/>
        <v>18139.433641307503</v>
      </c>
      <c r="H13" s="79">
        <f t="shared" ref="H13:H36" si="8">$C$10</f>
        <v>2.1584939483699994E-2</v>
      </c>
      <c r="I13" s="70">
        <f>IF(AND(F13&gt;='Inputs &amp; Outputs'!B$13,F13&lt;'Inputs &amp; Outputs'!B$13+'Inputs &amp; Outputs'!B$19),1,0)</f>
        <v>1</v>
      </c>
      <c r="J13" s="71">
        <f>I13*'Inputs &amp; Outputs'!B$16*'Benefit Calculations'!G13*('Benefit Calculations'!C$4-'Benefit Calculations'!C$5)</f>
        <v>2218.3830872472236</v>
      </c>
      <c r="K13" s="89">
        <f t="shared" si="3"/>
        <v>0.63579119857082811</v>
      </c>
      <c r="L13" s="72">
        <f>K13*'Assumed Values'!$C$8</f>
        <v>4773.5203188697778</v>
      </c>
      <c r="M13" s="73">
        <f t="shared" si="0"/>
        <v>2596.4787723443137</v>
      </c>
      <c r="N13" s="88">
        <f>I13*'Inputs &amp; Outputs'!B$16*'Benefit Calculations'!G13*('Benefit Calculations'!D$4-'Benefit Calculations'!D$5)</f>
        <v>956.37404682293311</v>
      </c>
      <c r="O13" s="89">
        <f t="shared" si="4"/>
        <v>0.27409792519925685</v>
      </c>
      <c r="P13" s="72">
        <f>ABS(O13*'Assumed Values'!$C$7)</f>
        <v>522.1565475045843</v>
      </c>
      <c r="Q13" s="73">
        <f t="shared" si="1"/>
        <v>284.01856509898602</v>
      </c>
      <c r="T13" s="85">
        <f t="shared" si="5"/>
        <v>0.57677960268427819</v>
      </c>
      <c r="U13" s="86">
        <f>T13*'Assumed Values'!$D$8</f>
        <v>0</v>
      </c>
    </row>
    <row r="14" spans="2:21" x14ac:dyDescent="0.25">
      <c r="B14" s="27"/>
      <c r="C14" s="68"/>
      <c r="F14" s="70">
        <f t="shared" si="2"/>
        <v>2028</v>
      </c>
      <c r="G14" s="80">
        <f t="shared" si="6"/>
        <v>18530.972218723717</v>
      </c>
      <c r="H14" s="79">
        <f t="shared" si="8"/>
        <v>2.1584939483699994E-2</v>
      </c>
      <c r="I14" s="70">
        <f>IF(AND(F14&gt;='Inputs &amp; Outputs'!B$13,F14&lt;'Inputs &amp; Outputs'!B$13+'Inputs &amp; Outputs'!B$19),1,0)</f>
        <v>1</v>
      </c>
      <c r="J14" s="71">
        <f>I14*'Inputs &amp; Outputs'!B$16*'Benefit Calculations'!G14*('Benefit Calculations'!C$4-'Benefit Calculations'!C$5)</f>
        <v>2266.2667519371184</v>
      </c>
      <c r="K14" s="89">
        <f t="shared" si="3"/>
        <v>0.64951471311624853</v>
      </c>
      <c r="L14" s="72">
        <f>K14*'Assumed Values'!$C$8</f>
        <v>4876.5564660767941</v>
      </c>
      <c r="M14" s="73">
        <f t="shared" si="0"/>
        <v>2478.9940275851191</v>
      </c>
      <c r="N14" s="88">
        <f>I14*'Inputs &amp; Outputs'!B$16*'Benefit Calculations'!G14*('Benefit Calculations'!D$4-'Benefit Calculations'!D$5)</f>
        <v>977.01732274738731</v>
      </c>
      <c r="O14" s="89">
        <f t="shared" si="4"/>
        <v>0.28001431232729046</v>
      </c>
      <c r="P14" s="72">
        <f>ABS(O14*'Assumed Values'!$C$7)</f>
        <v>533.42726498348827</v>
      </c>
      <c r="Q14" s="73">
        <f t="shared" si="1"/>
        <v>271.16737255971481</v>
      </c>
      <c r="T14" s="85">
        <f t="shared" si="5"/>
        <v>0.58922935550365085</v>
      </c>
      <c r="U14" s="86">
        <f>T14*'Assumed Values'!$D$8</f>
        <v>0</v>
      </c>
    </row>
    <row r="15" spans="2:21" x14ac:dyDescent="0.25">
      <c r="B15" s="27"/>
      <c r="C15" s="69"/>
      <c r="F15" s="70">
        <f t="shared" si="2"/>
        <v>2029</v>
      </c>
      <c r="G15" s="80">
        <f t="shared" si="6"/>
        <v>18930.962132638993</v>
      </c>
      <c r="H15" s="79">
        <f t="shared" si="8"/>
        <v>2.1584939483699994E-2</v>
      </c>
      <c r="I15" s="70">
        <f>IF(AND(F15&gt;='Inputs &amp; Outputs'!B$13,F15&lt;'Inputs &amp; Outputs'!B$13+'Inputs &amp; Outputs'!B$19),1,0)</f>
        <v>1</v>
      </c>
      <c r="J15" s="71">
        <f>I15*'Inputs &amp; Outputs'!B$16*'Benefit Calculations'!G15*('Benefit Calculations'!C$4-'Benefit Calculations'!C$5)</f>
        <v>2315.1839826316027</v>
      </c>
      <c r="K15" s="89">
        <f t="shared" si="3"/>
        <v>0.66353444889263546</v>
      </c>
      <c r="L15" s="72">
        <f>K15*'Assumed Values'!$C$8</f>
        <v>4981.8166422859067</v>
      </c>
      <c r="M15" s="73">
        <f t="shared" si="0"/>
        <v>2366.825199673829</v>
      </c>
      <c r="N15" s="88">
        <f>I15*'Inputs &amp; Outputs'!B$16*'Benefit Calculations'!G15*('Benefit Calculations'!D$4-'Benefit Calculations'!D$5)</f>
        <v>998.10618253341624</v>
      </c>
      <c r="O15" s="89">
        <f t="shared" si="4"/>
        <v>0.28605840431344493</v>
      </c>
      <c r="P15" s="72">
        <f>ABS(O15*'Assumed Values'!$C$7)</f>
        <v>544.94126021711259</v>
      </c>
      <c r="Q15" s="73">
        <f t="shared" si="1"/>
        <v>258.89766718352354</v>
      </c>
      <c r="T15" s="85">
        <f t="shared" si="5"/>
        <v>0.60194783548421671</v>
      </c>
      <c r="U15" s="86">
        <f>T15*'Assumed Values'!$D$8</f>
        <v>0</v>
      </c>
    </row>
    <row r="16" spans="2:21" x14ac:dyDescent="0.25">
      <c r="B16" s="27"/>
      <c r="C16" s="69"/>
      <c r="F16" s="70">
        <f t="shared" si="2"/>
        <v>2030</v>
      </c>
      <c r="G16" s="80">
        <f t="shared" si="6"/>
        <v>19339.585804640221</v>
      </c>
      <c r="H16" s="79">
        <f t="shared" si="8"/>
        <v>2.1584939483699994E-2</v>
      </c>
      <c r="I16" s="70">
        <f>IF(AND(F16&gt;='Inputs &amp; Outputs'!B$13,F16&lt;'Inputs &amp; Outputs'!B$13+'Inputs &amp; Outputs'!B$19),1,0)</f>
        <v>1</v>
      </c>
      <c r="J16" s="71">
        <f>I16*'Inputs &amp; Outputs'!B$16*'Benefit Calculations'!G16*('Benefit Calculations'!C$4-'Benefit Calculations'!C$5)</f>
        <v>2365.1570887903372</v>
      </c>
      <c r="K16" s="89">
        <f t="shared" si="3"/>
        <v>0.67785679981733327</v>
      </c>
      <c r="L16" s="72">
        <f>K16*'Assumed Values'!$C$8</f>
        <v>5089.3488530285385</v>
      </c>
      <c r="M16" s="73">
        <f t="shared" si="0"/>
        <v>2259.7317554927904</v>
      </c>
      <c r="N16" s="88">
        <f>I16*'Inputs &amp; Outputs'!B$16*'Benefit Calculations'!G16*('Benefit Calculations'!D$4-'Benefit Calculations'!D$5)</f>
        <v>1019.6502440817069</v>
      </c>
      <c r="O16" s="89">
        <f t="shared" si="4"/>
        <v>0.29223295765935442</v>
      </c>
      <c r="P16" s="72">
        <f>ABS(O16*'Assumed Values'!$C$7)</f>
        <v>556.70378434107022</v>
      </c>
      <c r="Q16" s="73">
        <f t="shared" si="1"/>
        <v>247.18313800201037</v>
      </c>
      <c r="T16" s="85">
        <f t="shared" si="5"/>
        <v>0.61494084308548769</v>
      </c>
      <c r="U16" s="86">
        <f>T16*'Assumed Values'!$D$8</f>
        <v>0</v>
      </c>
    </row>
    <row r="17" spans="2:21" x14ac:dyDescent="0.25">
      <c r="B17" s="27"/>
      <c r="C17" s="69"/>
      <c r="F17" s="70">
        <f t="shared" si="2"/>
        <v>2031</v>
      </c>
      <c r="G17" s="80">
        <f t="shared" si="6"/>
        <v>19757.029593873205</v>
      </c>
      <c r="H17" s="79">
        <f t="shared" si="8"/>
        <v>2.1584939483699994E-2</v>
      </c>
      <c r="I17" s="70">
        <f>IF(AND(F17&gt;='Inputs &amp; Outputs'!B$13,F17&lt;'Inputs &amp; Outputs'!B$13+'Inputs &amp; Outputs'!B$19),1,0)</f>
        <v>1</v>
      </c>
      <c r="J17" s="71">
        <f>I17*'Inputs &amp; Outputs'!B$16*'Benefit Calculations'!G17*('Benefit Calculations'!C$4-'Benefit Calculations'!C$5)</f>
        <v>2416.2088614213208</v>
      </c>
      <c r="K17" s="89">
        <f t="shared" si="3"/>
        <v>0.69248829782000487</v>
      </c>
      <c r="L17" s="72">
        <f>K17*'Assumed Values'!$C$8</f>
        <v>5199.2021400325966</v>
      </c>
      <c r="M17" s="73">
        <f t="shared" si="0"/>
        <v>2157.4840454995297</v>
      </c>
      <c r="N17" s="88">
        <f>I17*'Inputs &amp; Outputs'!B$16*'Benefit Calculations'!G17*('Benefit Calculations'!D$4-'Benefit Calculations'!D$5)</f>
        <v>1041.6593328947506</v>
      </c>
      <c r="O17" s="89">
        <f t="shared" si="4"/>
        <v>0.29854078836557429</v>
      </c>
      <c r="P17" s="72">
        <f>ABS(O17*'Assumed Values'!$C$7)</f>
        <v>568.72020183641905</v>
      </c>
      <c r="Q17" s="73">
        <f t="shared" si="1"/>
        <v>235.99866455810732</v>
      </c>
      <c r="T17" s="85">
        <f t="shared" si="5"/>
        <v>0.62821430396954347</v>
      </c>
      <c r="U17" s="86">
        <f>T17*'Assumed Values'!$D$8</f>
        <v>0</v>
      </c>
    </row>
    <row r="18" spans="2:21" x14ac:dyDescent="0.25">
      <c r="F18" s="70">
        <f t="shared" si="2"/>
        <v>2032</v>
      </c>
      <c r="G18" s="80">
        <f t="shared" si="6"/>
        <v>20183.483882034627</v>
      </c>
      <c r="H18" s="79">
        <f t="shared" si="8"/>
        <v>2.1584939483699994E-2</v>
      </c>
      <c r="I18" s="70">
        <f>IF(AND(F18&gt;='Inputs &amp; Outputs'!B$13,F18&lt;'Inputs &amp; Outputs'!B$13+'Inputs &amp; Outputs'!B$19),1,0)</f>
        <v>1</v>
      </c>
      <c r="J18" s="71">
        <f>I18*'Inputs &amp; Outputs'!B$16*'Benefit Calculations'!G18*('Benefit Calculations'!C$4-'Benefit Calculations'!C$5)</f>
        <v>2468.3625834750796</v>
      </c>
      <c r="K18" s="89">
        <f t="shared" si="3"/>
        <v>0.70743561582162018</v>
      </c>
      <c r="L18" s="72">
        <f>K18*'Assumed Values'!$C$8</f>
        <v>5311.426603588724</v>
      </c>
      <c r="M18" s="73">
        <f t="shared" si="0"/>
        <v>2059.8628112697997</v>
      </c>
      <c r="N18" s="88">
        <f>I18*'Inputs &amp; Outputs'!B$16*'Benefit Calculations'!G18*('Benefit Calculations'!D$4-'Benefit Calculations'!D$5)</f>
        <v>1064.1434865579149</v>
      </c>
      <c r="O18" s="89">
        <f t="shared" si="4"/>
        <v>0.30498477321586126</v>
      </c>
      <c r="P18" s="72">
        <f>ABS(O18*'Assumed Values'!$C$7)</f>
        <v>580.99599297621569</v>
      </c>
      <c r="Q18" s="73">
        <f t="shared" si="1"/>
        <v>225.32026303815704</v>
      </c>
      <c r="T18" s="85">
        <f t="shared" si="5"/>
        <v>0.64177427170352064</v>
      </c>
      <c r="U18" s="86">
        <f>T18*'Assumed Values'!$D$8</f>
        <v>0</v>
      </c>
    </row>
    <row r="19" spans="2:21" x14ac:dyDescent="0.25">
      <c r="F19" s="70">
        <f t="shared" si="2"/>
        <v>2033</v>
      </c>
      <c r="G19" s="80">
        <f t="shared" si="6"/>
        <v>20619.143160198579</v>
      </c>
      <c r="H19" s="79">
        <f t="shared" si="8"/>
        <v>2.1584939483699994E-2</v>
      </c>
      <c r="I19" s="70">
        <f>IF(AND(F19&gt;='Inputs &amp; Outputs'!B$13,F19&lt;'Inputs &amp; Outputs'!B$13+'Inputs &amp; Outputs'!B$19),1,0)</f>
        <v>1</v>
      </c>
      <c r="J19" s="71">
        <f>I19*'Inputs &amp; Outputs'!B$16*'Benefit Calculations'!G19*('Benefit Calculations'!C$4-'Benefit Calculations'!C$5)</f>
        <v>2521.6420404632186</v>
      </c>
      <c r="K19" s="89">
        <f t="shared" si="3"/>
        <v>0.72270557077774389</v>
      </c>
      <c r="L19" s="72">
        <f>K19*'Assumed Values'!$C$8</f>
        <v>5426.0734253993014</v>
      </c>
      <c r="M19" s="73">
        <f t="shared" si="0"/>
        <v>1966.658715323161</v>
      </c>
      <c r="N19" s="88">
        <f>I19*'Inputs &amp; Outputs'!B$16*'Benefit Calculations'!G19*('Benefit Calculations'!D$4-'Benefit Calculations'!D$5)</f>
        <v>1087.1129593172411</v>
      </c>
      <c r="O19" s="89">
        <f t="shared" si="4"/>
        <v>0.31156785108917562</v>
      </c>
      <c r="P19" s="72">
        <f>ABS(O19*'Assumed Values'!$C$7)</f>
        <v>593.53675632487955</v>
      </c>
      <c r="Q19" s="73">
        <f t="shared" si="1"/>
        <v>215.12503484138975</v>
      </c>
      <c r="T19" s="85">
        <f t="shared" si="5"/>
        <v>0.65562693052043686</v>
      </c>
      <c r="U19" s="86">
        <f>T19*'Assumed Values'!$D$8</f>
        <v>0</v>
      </c>
    </row>
    <row r="20" spans="2:21" x14ac:dyDescent="0.25">
      <c r="F20" s="70">
        <f t="shared" si="2"/>
        <v>2034</v>
      </c>
      <c r="G20" s="80">
        <f t="shared" si="6"/>
        <v>21064.206117517213</v>
      </c>
      <c r="H20" s="79">
        <f t="shared" si="8"/>
        <v>2.1584939483699994E-2</v>
      </c>
      <c r="I20" s="70">
        <f>IF(AND(F20&gt;='Inputs &amp; Outputs'!B$13,F20&lt;'Inputs &amp; Outputs'!B$13+'Inputs &amp; Outputs'!B$19),1,0)</f>
        <v>1</v>
      </c>
      <c r="J20" s="71">
        <f>I20*'Inputs &amp; Outputs'!B$16*'Benefit Calculations'!G20*('Benefit Calculations'!C$4-'Benefit Calculations'!C$5)</f>
        <v>2576.071531306171</v>
      </c>
      <c r="K20" s="89">
        <f t="shared" si="3"/>
        <v>0.73830512678751437</v>
      </c>
      <c r="L20" s="72">
        <f>K20*'Assumed Values'!$C$8</f>
        <v>5543.1948919206579</v>
      </c>
      <c r="M20" s="73">
        <f t="shared" si="0"/>
        <v>1877.6718922228999</v>
      </c>
      <c r="N20" s="88">
        <f>I20*'Inputs &amp; Outputs'!B$16*'Benefit Calculations'!G20*('Benefit Calculations'!D$4-'Benefit Calculations'!D$5)</f>
        <v>1110.5782267560498</v>
      </c>
      <c r="O20" s="89">
        <f t="shared" si="4"/>
        <v>0.31829302430000195</v>
      </c>
      <c r="P20" s="72">
        <f>ABS(O20*'Assumed Values'!$C$7)</f>
        <v>606.34821129150373</v>
      </c>
      <c r="Q20" s="73">
        <f t="shared" si="1"/>
        <v>205.39111747651407</v>
      </c>
      <c r="T20" s="85">
        <f t="shared" si="5"/>
        <v>0.66977859813960439</v>
      </c>
      <c r="U20" s="86">
        <f>T20*'Assumed Values'!$D$8</f>
        <v>0</v>
      </c>
    </row>
    <row r="21" spans="2:21" x14ac:dyDescent="0.25">
      <c r="F21" s="70">
        <f t="shared" si="2"/>
        <v>2035</v>
      </c>
      <c r="G21" s="80">
        <f t="shared" si="6"/>
        <v>21518.875731836004</v>
      </c>
      <c r="H21" s="79">
        <f t="shared" si="8"/>
        <v>2.1584939483699994E-2</v>
      </c>
      <c r="I21" s="70">
        <f>IF(AND(F21&gt;='Inputs &amp; Outputs'!B$13,F21&lt;'Inputs &amp; Outputs'!B$13+'Inputs &amp; Outputs'!B$19),1,0)</f>
        <v>1</v>
      </c>
      <c r="J21" s="71">
        <f>I21*'Inputs &amp; Outputs'!B$16*'Benefit Calculations'!G21*('Benefit Calculations'!C$4-'Benefit Calculations'!C$5)</f>
        <v>2631.6758794150969</v>
      </c>
      <c r="K21" s="89">
        <f t="shared" si="3"/>
        <v>0.75424139826972825</v>
      </c>
      <c r="L21" s="72">
        <f>K21*'Assumed Values'!$C$8</f>
        <v>5662.8444182091198</v>
      </c>
      <c r="M21" s="73">
        <f t="shared" si="0"/>
        <v>1792.7115199876407</v>
      </c>
      <c r="N21" s="88">
        <f>I21*'Inputs &amp; Outputs'!B$16*'Benefit Calculations'!G21*('Benefit Calculations'!D$4-'Benefit Calculations'!D$5)</f>
        <v>1134.5499905724939</v>
      </c>
      <c r="O21" s="89">
        <f t="shared" si="4"/>
        <v>0.32516335996760132</v>
      </c>
      <c r="P21" s="72">
        <f>ABS(O21*'Assumed Values'!$C$7)</f>
        <v>619.43620073828049</v>
      </c>
      <c r="Q21" s="73">
        <f t="shared" si="1"/>
        <v>196.09763768012533</v>
      </c>
      <c r="T21" s="85">
        <f t="shared" si="5"/>
        <v>0.68423572864792515</v>
      </c>
      <c r="U21" s="86">
        <f>T21*'Assumed Values'!$D$8</f>
        <v>0</v>
      </c>
    </row>
    <row r="22" spans="2:21" x14ac:dyDescent="0.25">
      <c r="F22" s="70">
        <f t="shared" si="2"/>
        <v>2036</v>
      </c>
      <c r="G22" s="80">
        <f t="shared" si="6"/>
        <v>21983.359362264946</v>
      </c>
      <c r="H22" s="79">
        <f t="shared" si="8"/>
        <v>2.1584939483699994E-2</v>
      </c>
      <c r="I22" s="70">
        <f>IF(AND(F22&gt;='Inputs &amp; Outputs'!B$13,F22&lt;'Inputs &amp; Outputs'!B$13+'Inputs &amp; Outputs'!B$19),1,0)</f>
        <v>1</v>
      </c>
      <c r="J22" s="71">
        <f>I22*'Inputs &amp; Outputs'!B$16*'Benefit Calculations'!G22*('Benefit Calculations'!C$4-'Benefit Calculations'!C$5)</f>
        <v>2688.4804440129851</v>
      </c>
      <c r="K22" s="89">
        <f t="shared" si="3"/>
        <v>0.77052165320748178</v>
      </c>
      <c r="L22" s="72">
        <f>K22*'Assumed Values'!$C$8</f>
        <v>5785.0765722817732</v>
      </c>
      <c r="M22" s="73">
        <f t="shared" si="0"/>
        <v>1711.595410895613</v>
      </c>
      <c r="N22" s="88">
        <f>I22*'Inputs &amp; Outputs'!B$16*'Benefit Calculations'!G22*('Benefit Calculations'!D$4-'Benefit Calculations'!D$5)</f>
        <v>1159.0391834602337</v>
      </c>
      <c r="O22" s="89">
        <f t="shared" si="4"/>
        <v>0.33218199141481858</v>
      </c>
      <c r="P22" s="72">
        <f>ABS(O22*'Assumed Values'!$C$7)</f>
        <v>632.80669364522942</v>
      </c>
      <c r="Q22" s="73">
        <f t="shared" si="1"/>
        <v>187.22466665639942</v>
      </c>
      <c r="T22" s="85">
        <f t="shared" si="5"/>
        <v>0.69900491544337617</v>
      </c>
      <c r="U22" s="86">
        <f>T22*'Assumed Values'!$D$8</f>
        <v>0</v>
      </c>
    </row>
    <row r="23" spans="2:21" x14ac:dyDescent="0.25">
      <c r="F23" s="70">
        <f t="shared" si="2"/>
        <v>2037</v>
      </c>
      <c r="G23" s="80">
        <f t="shared" si="6"/>
        <v>22457.868843747863</v>
      </c>
      <c r="H23" s="79">
        <f t="shared" si="8"/>
        <v>2.1584939483699994E-2</v>
      </c>
      <c r="I23" s="70">
        <f>IF(AND(F23&gt;='Inputs &amp; Outputs'!B$13,F23&lt;'Inputs &amp; Outputs'!B$13+'Inputs &amp; Outputs'!B$19),1,0)</f>
        <v>1</v>
      </c>
      <c r="J23" s="71">
        <f>I23*'Inputs &amp; Outputs'!B$16*'Benefit Calculations'!G23*('Benefit Calculations'!C$4-'Benefit Calculations'!C$5)</f>
        <v>2746.511131700116</v>
      </c>
      <c r="K23" s="89">
        <f t="shared" si="3"/>
        <v>0.78715331646284559</v>
      </c>
      <c r="L23" s="72">
        <f>K23*'Assumed Values'!$C$8</f>
        <v>5909.9471000030444</v>
      </c>
      <c r="M23" s="73">
        <f t="shared" si="0"/>
        <v>1634.1496208040869</v>
      </c>
      <c r="N23" s="88">
        <f>I23*'Inputs &amp; Outputs'!B$16*'Benefit Calculations'!G23*('Benefit Calculations'!D$4-'Benefit Calculations'!D$5)</f>
        <v>1184.05697409446</v>
      </c>
      <c r="O23" s="89">
        <f t="shared" si="4"/>
        <v>0.33935211959708239</v>
      </c>
      <c r="P23" s="72">
        <f>ABS(O23*'Assumed Values'!$C$7)</f>
        <v>646.46578783244195</v>
      </c>
      <c r="Q23" s="73">
        <f t="shared" si="1"/>
        <v>178.75317734208755</v>
      </c>
      <c r="T23" s="85">
        <f t="shared" si="5"/>
        <v>0.71409289424203026</v>
      </c>
      <c r="U23" s="86">
        <f>T23*'Assumed Values'!$D$8</f>
        <v>0</v>
      </c>
    </row>
    <row r="24" spans="2:21" x14ac:dyDescent="0.25">
      <c r="F24" s="70">
        <f t="shared" si="2"/>
        <v>2038</v>
      </c>
      <c r="G24" s="80">
        <f t="shared" si="6"/>
        <v>22942.620583673033</v>
      </c>
      <c r="H24" s="79">
        <f t="shared" si="8"/>
        <v>2.1584939483699994E-2</v>
      </c>
      <c r="I24" s="70">
        <f>IF(AND(F24&gt;='Inputs &amp; Outputs'!B$13,F24&lt;'Inputs &amp; Outputs'!B$13+'Inputs &amp; Outputs'!B$19),1,0)</f>
        <v>1</v>
      </c>
      <c r="J24" s="71">
        <f>I24*'Inputs &amp; Outputs'!B$16*'Benefit Calculations'!G24*('Benefit Calculations'!C$4-'Benefit Calculations'!C$5)</f>
        <v>2805.7944082691715</v>
      </c>
      <c r="K24" s="89">
        <f t="shared" si="3"/>
        <v>0.80414397316308994</v>
      </c>
      <c r="L24" s="72">
        <f>K24*'Assumed Values'!$C$8</f>
        <v>6037.5129505084797</v>
      </c>
      <c r="M24" s="73">
        <f t="shared" si="0"/>
        <v>1560.2080761462196</v>
      </c>
      <c r="N24" s="88">
        <f>I24*'Inputs &amp; Outputs'!B$16*'Benefit Calculations'!G24*('Benefit Calculations'!D$4-'Benefit Calculations'!D$5)</f>
        <v>1209.6147722255416</v>
      </c>
      <c r="O24" s="89">
        <f t="shared" si="4"/>
        <v>0.3466770145622507</v>
      </c>
      <c r="P24" s="72">
        <f>ABS(O24*'Assumed Values'!$C$7)</f>
        <v>660.41971274108755</v>
      </c>
      <c r="Q24" s="73">
        <f t="shared" si="1"/>
        <v>170.66500360517347</v>
      </c>
      <c r="T24" s="85">
        <f t="shared" si="5"/>
        <v>0.72950654614998456</v>
      </c>
      <c r="U24" s="86">
        <f>T24*'Assumed Values'!$D$8</f>
        <v>0</v>
      </c>
    </row>
    <row r="25" spans="2:21" x14ac:dyDescent="0.25">
      <c r="F25" s="70">
        <f t="shared" si="2"/>
        <v>2039</v>
      </c>
      <c r="G25" s="80">
        <f t="shared" si="6"/>
        <v>23437.835660569104</v>
      </c>
      <c r="H25" s="79">
        <f t="shared" si="8"/>
        <v>2.1584939483699994E-2</v>
      </c>
      <c r="I25" s="70">
        <f>IF(AND(F25&gt;='Inputs &amp; Outputs'!B$13,F25&lt;'Inputs &amp; Outputs'!B$13+'Inputs &amp; Outputs'!B$19),1,0)</f>
        <v>1</v>
      </c>
      <c r="J25" s="71">
        <f>I25*'Inputs &amp; Outputs'!B$16*'Benefit Calculations'!G25*('Benefit Calculations'!C$4-'Benefit Calculations'!C$5)</f>
        <v>2866.3573107753655</v>
      </c>
      <c r="K25" s="89">
        <f t="shared" si="3"/>
        <v>0.8215013721599973</v>
      </c>
      <c r="L25" s="72">
        <f>K25*'Assumed Values'!$C$8</f>
        <v>6167.8323021772594</v>
      </c>
      <c r="M25" s="73">
        <f t="shared" si="0"/>
        <v>1489.612217805435</v>
      </c>
      <c r="N25" s="88">
        <f>I25*'Inputs &amp; Outputs'!B$16*'Benefit Calculations'!G25*('Benefit Calculations'!D$4-'Benefit Calculations'!D$5)</f>
        <v>1235.7242338826195</v>
      </c>
      <c r="O25" s="89">
        <f t="shared" si="4"/>
        <v>0.35416001694196664</v>
      </c>
      <c r="P25" s="72">
        <f>ABS(O25*'Assumed Values'!$C$7)</f>
        <v>674.67483227444643</v>
      </c>
      <c r="Q25" s="73">
        <f t="shared" si="1"/>
        <v>162.94280128969771</v>
      </c>
      <c r="T25" s="85">
        <f t="shared" si="5"/>
        <v>0.74525290080159512</v>
      </c>
      <c r="U25" s="86">
        <f>T25*'Assumed Values'!$D$8</f>
        <v>0</v>
      </c>
    </row>
    <row r="26" spans="2:21" x14ac:dyDescent="0.25">
      <c r="F26" s="70">
        <f t="shared" si="2"/>
        <v>2040</v>
      </c>
      <c r="G26" s="80">
        <f t="shared" si="6"/>
        <v>23943.739924931393</v>
      </c>
      <c r="H26" s="79">
        <f t="shared" si="8"/>
        <v>2.1584939483699994E-2</v>
      </c>
      <c r="I26" s="70">
        <f>IF(AND(F26&gt;='Inputs &amp; Outputs'!B$13,F26&lt;'Inputs &amp; Outputs'!B$13+'Inputs &amp; Outputs'!B$19),1,0)</f>
        <v>1</v>
      </c>
      <c r="J26" s="71">
        <f>I26*'Inputs &amp; Outputs'!B$16*'Benefit Calculations'!G26*('Benefit Calculations'!C$4-'Benefit Calculations'!C$5)</f>
        <v>2928.2274598671124</v>
      </c>
      <c r="K26" s="89">
        <f t="shared" si="3"/>
        <v>0.83923342956384728</v>
      </c>
      <c r="L26" s="72">
        <f>K26*'Assumed Values'!$C$8</f>
        <v>6300.9645891653654</v>
      </c>
      <c r="M26" s="73">
        <f t="shared" si="0"/>
        <v>1422.2106611036872</v>
      </c>
      <c r="N26" s="88">
        <f>I26*'Inputs &amp; Outputs'!B$16*'Benefit Calculations'!G26*('Benefit Calculations'!D$4-'Benefit Calculations'!D$5)</f>
        <v>1262.3972666895172</v>
      </c>
      <c r="O26" s="89">
        <f t="shared" si="4"/>
        <v>0.36180453947520513</v>
      </c>
      <c r="P26" s="72">
        <f>ABS(O26*'Assumed Values'!$C$7)</f>
        <v>689.23764770026582</v>
      </c>
      <c r="Q26" s="73">
        <f t="shared" si="1"/>
        <v>155.57001102321533</v>
      </c>
      <c r="T26" s="85">
        <f t="shared" si="5"/>
        <v>0.76133913956544919</v>
      </c>
      <c r="U26" s="86">
        <f>T26*'Assumed Values'!$D$8</f>
        <v>0</v>
      </c>
    </row>
    <row r="27" spans="2:21" x14ac:dyDescent="0.25">
      <c r="F27" s="70">
        <f t="shared" si="2"/>
        <v>2041</v>
      </c>
      <c r="G27" s="80">
        <f t="shared" si="6"/>
        <v>24460.564102224489</v>
      </c>
      <c r="H27" s="79">
        <f t="shared" si="8"/>
        <v>2.1584939483699994E-2</v>
      </c>
      <c r="I27" s="70">
        <f>IF(AND(F27&gt;='Inputs &amp; Outputs'!B$13,F27&lt;'Inputs &amp; Outputs'!B$13+'Inputs &amp; Outputs'!B$19),1,0)</f>
        <v>1</v>
      </c>
      <c r="J27" s="71">
        <f>I27*'Inputs &amp; Outputs'!B$16*'Benefit Calculations'!G27*('Benefit Calculations'!C$4-'Benefit Calculations'!C$5)</f>
        <v>2991.4330723828525</v>
      </c>
      <c r="K27" s="89">
        <f t="shared" si="3"/>
        <v>0.85734823235368085</v>
      </c>
      <c r="L27" s="72">
        <f>K27*'Assumed Values'!$C$8</f>
        <v>6436.970528511436</v>
      </c>
      <c r="M27" s="73">
        <f t="shared" si="0"/>
        <v>1357.8588711744703</v>
      </c>
      <c r="N27" s="88">
        <f>I27*'Inputs &amp; Outputs'!B$16*'Benefit Calculations'!G27*('Benefit Calculations'!D$4-'Benefit Calculations'!D$5)</f>
        <v>1289.6460352953989</v>
      </c>
      <c r="O27" s="89">
        <f t="shared" si="4"/>
        <v>0.36961406856470541</v>
      </c>
      <c r="P27" s="72">
        <f>ABS(O27*'Assumed Values'!$C$7)</f>
        <v>704.11480061576378</v>
      </c>
      <c r="Q27" s="73">
        <f t="shared" si="1"/>
        <v>148.53082270713082</v>
      </c>
      <c r="T27" s="85">
        <f t="shared" si="5"/>
        <v>0.77777259881954164</v>
      </c>
      <c r="U27" s="86">
        <f>T27*'Assumed Values'!$D$8</f>
        <v>0</v>
      </c>
    </row>
    <row r="28" spans="2:21" x14ac:dyDescent="0.25">
      <c r="F28" s="70">
        <f t="shared" si="2"/>
        <v>2042</v>
      </c>
      <c r="G28" s="80">
        <f t="shared" si="6"/>
        <v>24988.543898108168</v>
      </c>
      <c r="H28" s="79">
        <f t="shared" si="8"/>
        <v>2.1584939483699994E-2</v>
      </c>
      <c r="I28" s="70">
        <f>IF(AND(F28&gt;='Inputs &amp; Outputs'!B$13,F28&lt;'Inputs &amp; Outputs'!B$13+'Inputs &amp; Outputs'!B$19),1,0)</f>
        <v>1</v>
      </c>
      <c r="J28" s="71">
        <f>I28*'Inputs &amp; Outputs'!B$16*'Benefit Calculations'!G28*('Benefit Calculations'!C$4-'Benefit Calculations'!C$5)</f>
        <v>3056.0029742197753</v>
      </c>
      <c r="K28" s="89">
        <f t="shared" si="3"/>
        <v>0.87585404206549233</v>
      </c>
      <c r="L28" s="72">
        <f>K28*'Assumed Values'!$C$8</f>
        <v>6575.9121478277166</v>
      </c>
      <c r="M28" s="73">
        <f t="shared" si="0"/>
        <v>1296.4188530244639</v>
      </c>
      <c r="N28" s="88">
        <f>I28*'Inputs &amp; Outputs'!B$16*'Benefit Calculations'!G28*('Benefit Calculations'!D$4-'Benefit Calculations'!D$5)</f>
        <v>1317.4829669226438</v>
      </c>
      <c r="O28" s="89">
        <f t="shared" si="4"/>
        <v>0.37759216586699873</v>
      </c>
      <c r="P28" s="72">
        <f>ABS(O28*'Assumed Values'!$C$7)</f>
        <v>719.3130759766326</v>
      </c>
      <c r="Q28" s="73">
        <f t="shared" si="1"/>
        <v>141.81014161376487</v>
      </c>
      <c r="T28" s="85">
        <f t="shared" si="5"/>
        <v>0.79456077329714159</v>
      </c>
      <c r="U28" s="86">
        <f>T28*'Assumed Values'!$D$8</f>
        <v>0</v>
      </c>
    </row>
    <row r="29" spans="2:21" x14ac:dyDescent="0.25">
      <c r="F29" s="70">
        <f t="shared" si="2"/>
        <v>2043</v>
      </c>
      <c r="G29" s="80">
        <f t="shared" si="6"/>
        <v>25527.920105934612</v>
      </c>
      <c r="H29" s="79">
        <f t="shared" si="8"/>
        <v>2.1584939483699994E-2</v>
      </c>
      <c r="I29" s="70">
        <f>IF(AND(F29&gt;='Inputs &amp; Outputs'!B$13,F29&lt;'Inputs &amp; Outputs'!B$13+'Inputs &amp; Outputs'!B$19),1,0)</f>
        <v>1</v>
      </c>
      <c r="J29" s="71">
        <f>I29*'Inputs &amp; Outputs'!B$16*'Benefit Calculations'!G29*('Benefit Calculations'!C$4-'Benefit Calculations'!C$5)</f>
        <v>3121.966613480316</v>
      </c>
      <c r="K29" s="89">
        <f t="shared" si="3"/>
        <v>0.89475929856002989</v>
      </c>
      <c r="L29" s="72">
        <f>K29*'Assumed Values'!$C$8</f>
        <v>6717.8528135887045</v>
      </c>
      <c r="M29" s="73">
        <f t="shared" si="0"/>
        <v>1237.7588556191818</v>
      </c>
      <c r="N29" s="88">
        <f>I29*'Inputs &amp; Outputs'!B$16*'Benefit Calculations'!G29*('Benefit Calculations'!D$4-'Benefit Calculations'!D$5)</f>
        <v>1345.9207570344745</v>
      </c>
      <c r="O29" s="89">
        <f t="shared" si="4"/>
        <v>0.38574246991675709</v>
      </c>
      <c r="P29" s="72">
        <f>ABS(O29*'Assumed Values'!$C$7)</f>
        <v>734.83940519142232</v>
      </c>
      <c r="Q29" s="73">
        <f t="shared" si="1"/>
        <v>135.39355601745132</v>
      </c>
      <c r="T29" s="85">
        <f t="shared" si="5"/>
        <v>0.81171131950488218</v>
      </c>
      <c r="U29" s="86">
        <f>T29*'Assumed Values'!$D$8</f>
        <v>0</v>
      </c>
    </row>
    <row r="30" spans="2:21" x14ac:dyDescent="0.25">
      <c r="F30" s="70">
        <f t="shared" si="2"/>
        <v>2044</v>
      </c>
      <c r="G30" s="80">
        <f t="shared" si="6"/>
        <v>26078.938716565939</v>
      </c>
      <c r="H30" s="79">
        <f t="shared" si="8"/>
        <v>2.1584939483699994E-2</v>
      </c>
      <c r="I30" s="70">
        <f>IF(AND(F30&gt;='Inputs &amp; Outputs'!B$13,F30&lt;'Inputs &amp; Outputs'!B$13+'Inputs &amp; Outputs'!B$19),1,0)</f>
        <v>1</v>
      </c>
      <c r="J30" s="71">
        <f>I30*'Inputs &amp; Outputs'!B$16*'Benefit Calculations'!G30*('Benefit Calculations'!C$4-'Benefit Calculations'!C$5)</f>
        <v>3189.3540739024202</v>
      </c>
      <c r="K30" s="89">
        <f t="shared" si="3"/>
        <v>0.91407262387192589</v>
      </c>
      <c r="L30" s="72">
        <f>K30*'Assumed Values'!$C$8</f>
        <v>6862.8572600304196</v>
      </c>
      <c r="M30" s="73">
        <f t="shared" si="0"/>
        <v>1181.7530893580706</v>
      </c>
      <c r="N30" s="88">
        <f>I30*'Inputs &amp; Outputs'!B$16*'Benefit Calculations'!G30*('Benefit Calculations'!D$4-'Benefit Calculations'!D$5)</f>
        <v>1374.9723751249192</v>
      </c>
      <c r="O30" s="89">
        <f t="shared" si="4"/>
        <v>0.39406869778620324</v>
      </c>
      <c r="P30" s="72">
        <f>ABS(O30*'Assumed Values'!$C$7)</f>
        <v>750.70086928271712</v>
      </c>
      <c r="Q30" s="73">
        <f t="shared" si="1"/>
        <v>129.2673062902532</v>
      </c>
      <c r="T30" s="85">
        <f t="shared" si="5"/>
        <v>0.82923205921462928</v>
      </c>
      <c r="U30" s="86">
        <f>T30*'Assumed Values'!$D$8</f>
        <v>0</v>
      </c>
    </row>
    <row r="31" spans="2:21" x14ac:dyDescent="0.25">
      <c r="F31" s="70">
        <f t="shared" si="2"/>
        <v>2045</v>
      </c>
      <c r="G31" s="80">
        <f>'Inputs &amp; Outputs'!$B$24</f>
        <v>29644</v>
      </c>
      <c r="H31" s="79">
        <f t="shared" si="8"/>
        <v>2.1584939483699994E-2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30283.863946054804</v>
      </c>
      <c r="H32" s="79">
        <f t="shared" si="8"/>
        <v>2.1584939483699994E-2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30937.539316663002</v>
      </c>
      <c r="H33" s="79">
        <f t="shared" si="8"/>
        <v>2.1584939483699994E-2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31605.324230587761</v>
      </c>
      <c r="H34" s="79">
        <f t="shared" si="8"/>
        <v>2.1584939483699994E-2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32287.523241467716</v>
      </c>
      <c r="H35" s="79">
        <f t="shared" si="8"/>
        <v>2.1584939483699994E-2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32984.447476713351</v>
      </c>
      <c r="H36" s="79">
        <f t="shared" si="8"/>
        <v>2.1584939483699994E-2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52470.220010725068</v>
      </c>
      <c r="K37" s="71">
        <f t="shared" ref="K37:Q37" si="9">SUM(K4:K36)</f>
        <v>15.0380266878478</v>
      </c>
      <c r="L37" s="74">
        <f t="shared" si="9"/>
        <v>112905.50437236128</v>
      </c>
      <c r="M37" s="75">
        <f t="shared" si="9"/>
        <v>38015.931443740919</v>
      </c>
      <c r="N37" s="88">
        <f t="shared" si="9"/>
        <v>22620.600083827827</v>
      </c>
      <c r="O37" s="88">
        <f t="shared" si="9"/>
        <v>6.4830905547223434</v>
      </c>
      <c r="P37" s="76">
        <f t="shared" si="9"/>
        <v>12350.287506746065</v>
      </c>
      <c r="Q37" s="75">
        <f t="shared" si="9"/>
        <v>4158.4126989815877</v>
      </c>
      <c r="T37" s="85">
        <f>SUM(T4:T36)</f>
        <v>13.642257202788519</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C8" sqref="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F23" sqref="F23"/>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topLeftCell="A13" workbookViewId="0">
      <selection activeCell="G5" sqref="G5"/>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C6" sqref="C6"/>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2018-10-25T19:14:23Z</cp:lastPrinted>
  <dcterms:created xsi:type="dcterms:W3CDTF">2012-07-25T15:48:32Z</dcterms:created>
  <dcterms:modified xsi:type="dcterms:W3CDTF">2018-10-25T19:14:27Z</dcterms:modified>
</cp:coreProperties>
</file>