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MONCO- Ford\"/>
    </mc:Choice>
  </mc:AlternateContent>
  <xr:revisionPtr revIDLastSave="0" documentId="13_ncr:1_{BCA1AF69-129A-4D3A-9266-0AA31E248743}" xr6:coauthVersionLast="37" xr6:coauthVersionMax="37" xr10:uidLastSave="{00000000-0000-0000-0000-000000000000}"/>
  <bookViews>
    <workbookView xWindow="6645" yWindow="0" windowWidth="23040" windowHeight="85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<sst xmlns="http://schemas.openxmlformats.org/spreadsheetml/2006/main" count="262" uniqueCount="130">
  <si>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</si>
  <si>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</si>
  <si>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</si>
  <si>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</si>
  <si>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</si>
  <si>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</si>
  <si>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</si>
  <si>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</si>
  <si>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</si>
  <si>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</si>
  <si>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</si>
  <si>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</si>
  <si>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</si>
  <si>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</si>
  <si>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</si>
  <si>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</si>
  <si>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</si>
  <si>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</si>
  <si>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</si>
  <si>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</si>
  <si>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</si>
  <si>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</si>
  <si>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</si>
  <si>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</si>
  <si>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</si>
  <si>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</si>
  <si>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</si>
  <si>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</si>
  <si>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</si>
  <si>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</si>
  <si>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</si>
  <si>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</si>
  <si>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</si>
  <si>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</si>
  <si>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</si>
  <si>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</si>
  <si>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</si>
  <si>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</si>
  <si>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</si>
  <si>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</si>
  <si>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</si>
  <si>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</si>
  <si>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</si>
  <si>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</si>
  <si>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</si>
  <si>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</si>
  <si>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</si>
  <si>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</si>
  <si>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</si>
  <si>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</si>
  <si>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</si>
  <si>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</si>
  <si>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</si>
  <si>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</si>
  <si>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</si>
  <si>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</si>
  <si>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</si>
  <si>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</si>
  <si>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</si>
  <si>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</si>
  <si>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</si>
  <si>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</si>
  <si>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</si>
  <si>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</si>
  <si>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</si>
  <si>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</si>
  <si>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</si>
  <si>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</si>
  <si>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</si>
  <si>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</si>
  <si>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</si>
  <si>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</si>
  <si>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</si>
  <si>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</si>
  <si>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</si>
  <si>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</si>
  <si>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</si>
  <si>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</si>
  <si>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</si>
  <si>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</si>
  <si>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</si>
  <si>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</si>
  <si>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</si>
  <si>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</si>
  <si>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</si>
  <si>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</si>
  <si>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</si>
  <si>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</si>
  <si>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</si>
  <si>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</si>
  <si>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</si>
  <si>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</si>
  <si>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</si>
  <si>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</si>
  <si>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</si>
  <si>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</si>
  <si>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</si>
  <si>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</si>
  <si>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</si>
  <si>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</si>
  <si>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</si>
  <si>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</si>
  <si>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</si>
  <si>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</si>
  <si>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</si>
  <si>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</si>
  <si>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</si>
  <si>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</si>
  <si>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</si>
  <si>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</si>
  <si>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</si>
  <si>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</si>
  <si>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</si>
  <si>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</si>
  <si>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</si>
  <si>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</si>
  <si>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</si>
  <si>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</si>
  <si>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</si>
  <si>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</si>
  <si>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</si>
  <si>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</si>
  <si>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</si>
  <si>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</si>
  <si>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</si>
  <si>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</si>
  <si>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</si>
  <si>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</si>
  <si>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</si>
  <si>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Ford Road Realignment and Added Capacity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</si>
</sst>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5">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lef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gchoudc01\TGC_Projects\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2" t="s">
        <v>29</v>
      </c>
      <c r="E6" s="123"/>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2" t="s">
        <v>29</v>
      </c>
      <c r="E6" s="123"/>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2" t="s">
        <v>30</v>
      </c>
      <c r="E8" s="123"/>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4" zoomScaleNormal="100" workbookViewId="0">
      <selection activeCell="B8" sqref="B8"/>
    </sheetView>
  </sheetViews>
  <sheetFormatPr defaultColWidth="9.140625"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ht="60" x14ac:dyDescent="0.25">
      <c r="A6" s="6" t="s">
        <v>8</v>
      </c>
      <c r="B6" s="121" t="s">
        <v>129</v>
      </c>
      <c r="D6" s="6"/>
      <c r="E6" s="99" t="s">
        <v>91</v>
      </c>
    </row>
    <row r="7" spans="1:5" x14ac:dyDescent="0.25">
      <c r="A7" s="6" t="s">
        <v>51</v>
      </c>
      <c r="B7" s="6">
        <v>199</v>
      </c>
      <c r="D7" s="98"/>
      <c r="E7" s="99" t="s">
        <v>127</v>
      </c>
    </row>
    <row r="8" spans="1:5" x14ac:dyDescent="0.25">
      <c r="A8" s="6" t="s">
        <v>52</v>
      </c>
      <c r="B8" s="6"/>
      <c r="D8" s="103"/>
      <c r="E8" s="99" t="s">
        <v>92</v>
      </c>
    </row>
    <row r="9" spans="1:5" x14ac:dyDescent="0.25">
      <c r="A9" s="6" t="s">
        <v>64</v>
      </c>
      <c r="B9" s="104" t="s">
        <v>73</v>
      </c>
      <c r="D9" s="105"/>
      <c r="E9" s="99" t="s">
        <v>93</v>
      </c>
    </row>
    <row r="11" spans="1:5" x14ac:dyDescent="0.25">
      <c r="A11" s="63"/>
      <c r="B11" s="63"/>
    </row>
    <row r="12" spans="1:5" x14ac:dyDescent="0.25">
      <c r="A12" s="102" t="s">
        <v>85</v>
      </c>
      <c r="B12" s="63"/>
    </row>
    <row r="13" spans="1:5" x14ac:dyDescent="0.25">
      <c r="A13" s="6" t="s">
        <v>56</v>
      </c>
      <c r="B13" s="45">
        <v>2024</v>
      </c>
    </row>
    <row r="14" spans="1:5" x14ac:dyDescent="0.25">
      <c r="A14" s="6" t="s">
        <v>86</v>
      </c>
      <c r="B14" s="6" t="s">
        <v>121</v>
      </c>
    </row>
    <row r="15" spans="1:5" x14ac:dyDescent="0.25">
      <c r="A15" s="106" t="s">
        <v>87</v>
      </c>
      <c r="B15" s="57" t="s">
        <v>76</v>
      </c>
    </row>
    <row r="16" spans="1:5" x14ac:dyDescent="0.25">
      <c r="A16" s="106" t="s">
        <v>88</v>
      </c>
      <c r="B16" s="57">
        <v>3.18</v>
      </c>
    </row>
    <row r="17" spans="1:3" x14ac:dyDescent="0.25">
      <c r="A17" s="107" t="s">
        <v>95</v>
      </c>
      <c r="B17" s="57">
        <v>34.25</v>
      </c>
    </row>
    <row r="18" spans="1:3" x14ac:dyDescent="0.25">
      <c r="A18" s="107" t="s">
        <v>96</v>
      </c>
      <c r="B18" s="57">
        <v>33.5</v>
      </c>
    </row>
    <row r="19" spans="1:3" x14ac:dyDescent="0.25">
      <c r="A19" s="96" t="s">
        <v>97</v>
      </c>
      <c r="B19" s="97">
        <f>VLOOKUP(B14,'Service Life'!C6:D8,2,FALSE)</f>
        <v>20</v>
      </c>
    </row>
    <row r="21" spans="1:3" x14ac:dyDescent="0.25">
      <c r="A21" s="102" t="s">
        <v>89</v>
      </c>
    </row>
    <row r="22" spans="1:3" ht="20.25" customHeight="1" x14ac:dyDescent="0.25">
      <c r="A22" s="107" t="s">
        <v>90</v>
      </c>
      <c r="B22" s="119">
        <v>17272</v>
      </c>
    </row>
    <row r="23" spans="1:3" ht="30" x14ac:dyDescent="0.25">
      <c r="A23" s="118" t="s">
        <v>101</v>
      </c>
      <c r="B23" s="120">
        <v>19328</v>
      </c>
    </row>
    <row r="24" spans="1:3" ht="30" x14ac:dyDescent="0.25">
      <c r="A24" s="118" t="s">
        <v>102</v>
      </c>
      <c r="B24" s="120">
        <v>32660</v>
      </c>
    </row>
    <row r="27" spans="1:3" ht="18.75" x14ac:dyDescent="0.3">
      <c r="A27" s="100" t="s">
        <v>55</v>
      </c>
      <c r="B27" s="101"/>
    </row>
    <row r="29" spans="1:3" x14ac:dyDescent="0.25">
      <c r="A29" s="108" t="s">
        <v>53</v>
      </c>
    </row>
    <row r="30" spans="1:3" x14ac:dyDescent="0.25">
      <c r="A30" s="105" t="s">
        <v>112</v>
      </c>
      <c r="B30" s="114">
        <f>'Benefit Calculations'!M37</f>
        <v>0</v>
      </c>
    </row>
    <row r="31" spans="1:3" x14ac:dyDescent="0.25">
      <c r="A31" s="105" t="s">
        <v>113</v>
      </c>
      <c r="B31" s="114">
        <f>'Benefit Calculations'!Q37</f>
        <v>0</v>
      </c>
      <c r="C31" s="109"/>
    </row>
    <row r="32" spans="1:3" x14ac:dyDescent="0.25">
      <c r="A32" s="110"/>
      <c r="B32" s="111"/>
      <c r="C32" s="109"/>
    </row>
    <row r="33" spans="1:9" x14ac:dyDescent="0.25">
      <c r="A33" s="108" t="s">
        <v>94</v>
      </c>
      <c r="B33" s="111"/>
      <c r="C33" s="109"/>
    </row>
    <row r="34" spans="1:9" x14ac:dyDescent="0.25">
      <c r="A34" s="105" t="s">
        <v>114</v>
      </c>
      <c r="B34" s="114">
        <f>$B$30+$B$31</f>
        <v>0</v>
      </c>
      <c r="C34" s="109"/>
    </row>
    <row r="35" spans="1:9" x14ac:dyDescent="0.25">
      <c r="I35" s="112"/>
    </row>
    <row r="36" spans="1:9" x14ac:dyDescent="0.25">
      <c r="A36" s="108" t="s">
        <v>107</v>
      </c>
    </row>
    <row r="37" spans="1:9" x14ac:dyDescent="0.25">
      <c r="A37" s="105" t="s">
        <v>116</v>
      </c>
      <c r="B37" s="115">
        <f>'Benefit Calculations'!K37</f>
        <v>0</v>
      </c>
    </row>
    <row r="38" spans="1:9" x14ac:dyDescent="0.25">
      <c r="A38" s="105" t="s">
        <v>117</v>
      </c>
      <c r="B38" s="115">
        <f>'Benefit Calculations'!O37</f>
        <v>0</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5.8097600936900001E-2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1.25714000313999E-2</v>
      </c>
      <c r="F4" s="70">
        <v>2018</v>
      </c>
      <c r="G4" s="80">
        <f>'Inputs &amp; Outputs'!B22</f>
        <v>17272</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5.8097600936900001E-2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1.25714000313999E-2</v>
      </c>
      <c r="F5" s="70">
        <f t="shared" ref="F5:F36" si="2">F4+1</f>
        <v>2019</v>
      </c>
      <c r="G5" s="80">
        <f>G4+G4*H5</f>
        <v>17551.748397136282</v>
      </c>
      <c r="H5" s="79">
        <f>$C$9</f>
        <v>1.619664179807101E-2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17836.027778854565</v>
      </c>
      <c r="H6" s="79">
        <f t="shared" ref="H6:H11" si="7">$C$9</f>
        <v>1.619664179807101E-2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18124.911531889116</v>
      </c>
      <c r="H7" s="79">
        <f t="shared" si="7"/>
        <v>1.619664179807101E-2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18418.474231592852</v>
      </c>
      <c r="H8" s="79">
        <f t="shared" si="7"/>
        <v>1.619664179807101E-2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1.619664179807101E-2</v>
      </c>
      <c r="F9" s="70">
        <f t="shared" si="2"/>
        <v>2023</v>
      </c>
      <c r="G9" s="80">
        <f t="shared" si="6"/>
        <v>18716.791661188963</v>
      </c>
      <c r="H9" s="79">
        <f t="shared" si="7"/>
        <v>1.619664179807101E-2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2.1205559679562835E-2</v>
      </c>
      <c r="F10" s="70">
        <f t="shared" si="2"/>
        <v>2024</v>
      </c>
      <c r="G10" s="80">
        <f t="shared" si="6"/>
        <v>19019.940831334363</v>
      </c>
      <c r="H10" s="79">
        <f t="shared" si="7"/>
        <v>1.619664179807101E-2</v>
      </c>
      <c r="I10" s="70">
        <f>IF(AND(F10&gt;='Inputs &amp; Outputs'!B$13,F10&lt;'Inputs &amp; Outputs'!B$13+'Inputs &amp; Outputs'!B$19),1,0)</f>
        <v>1</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2.3875541337335049E-2</v>
      </c>
      <c r="F11" s="70">
        <f t="shared" si="2"/>
        <v>2025</v>
      </c>
      <c r="G11" s="80">
        <f>'Inputs &amp; Outputs'!$B$23</f>
        <v>19328</v>
      </c>
      <c r="H11" s="79">
        <f t="shared" si="7"/>
        <v>1.619664179807101E-2</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19737.861057486589</v>
      </c>
      <c r="H12" s="79">
        <f>$C$10</f>
        <v>2.1205559679562835E-2</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20156.413448088038</v>
      </c>
      <c r="H13" s="79">
        <f t="shared" ref="H13:H36" si="8">$C$10</f>
        <v>2.1205559679562835E-2</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20583.841476387413</v>
      </c>
      <c r="H14" s="79">
        <f t="shared" si="8"/>
        <v>2.1205559679562835E-2</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21020.333355249608</v>
      </c>
      <c r="H15" s="79">
        <f t="shared" si="8"/>
        <v>2.1205559679562835E-2</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25">
      <c r="B16" s="27"/>
      <c r="C16" s="69"/>
      <c r="F16" s="70">
        <f t="shared" si="2"/>
        <v>2030</v>
      </c>
      <c r="G16" s="80">
        <f t="shared" si="6"/>
        <v>21466.081288698661</v>
      </c>
      <c r="H16" s="79">
        <f t="shared" si="8"/>
        <v>2.1205559679562835E-2</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25">
      <c r="B17" s="27"/>
      <c r="C17" s="69"/>
      <c r="F17" s="70">
        <f t="shared" si="2"/>
        <v>2031</v>
      </c>
      <c r="G17" s="80">
        <f t="shared" si="6"/>
        <v>21921.281556552509</v>
      </c>
      <c r="H17" s="79">
        <f t="shared" si="8"/>
        <v>2.1205559679562835E-2</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25">
      <c r="F18" s="70">
        <f t="shared" si="2"/>
        <v>2032</v>
      </c>
      <c r="G18" s="80">
        <f t="shared" si="6"/>
        <v>22386.134600852482</v>
      </c>
      <c r="H18" s="79">
        <f t="shared" si="8"/>
        <v>2.1205559679562835E-2</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25">
      <c r="F19" s="70">
        <f t="shared" si="2"/>
        <v>2033</v>
      </c>
      <c r="G19" s="80">
        <f t="shared" si="6"/>
        <v>22860.845114125586</v>
      </c>
      <c r="H19" s="79">
        <f t="shared" si="8"/>
        <v>2.1205559679562835E-2</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23345.622129518419</v>
      </c>
      <c r="H20" s="79">
        <f t="shared" si="8"/>
        <v>2.1205559679562835E-2</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23840.679112842445</v>
      </c>
      <c r="H21" s="79">
        <f t="shared" si="8"/>
        <v>2.1205559679562835E-2</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24346.234056571131</v>
      </c>
      <c r="H22" s="79">
        <f t="shared" si="8"/>
        <v>2.1205559679562835E-2</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24862.509575830354</v>
      </c>
      <c r="H23" s="79">
        <f t="shared" si="8"/>
        <v>2.1205559679562835E-2</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25389.733006424329</v>
      </c>
      <c r="H24" s="79">
        <f t="shared" si="8"/>
        <v>2.1205559679562835E-2</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25928.136504940227</v>
      </c>
      <c r="H25" s="79">
        <f t="shared" si="8"/>
        <v>2.1205559679562835E-2</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26477.957150975588</v>
      </c>
      <c r="H26" s="79">
        <f t="shared" si="8"/>
        <v>2.1205559679562835E-2</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27039.437051533507</v>
      </c>
      <c r="H27" s="79">
        <f t="shared" si="8"/>
        <v>2.1205559679562835E-2</v>
      </c>
      <c r="I27" s="70">
        <f>IF(AND(F27&gt;='Inputs &amp; Outputs'!B$13,F27&lt;'Inputs &amp; Outputs'!B$13+'Inputs &amp; Outputs'!B$19),1,0)</f>
        <v>1</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27612.823447631585</v>
      </c>
      <c r="H28" s="79">
        <f t="shared" si="8"/>
        <v>2.1205559679562835E-2</v>
      </c>
      <c r="I28" s="70">
        <f>IF(AND(F28&gt;='Inputs &amp; Outputs'!B$13,F28&lt;'Inputs &amp; Outputs'!B$13+'Inputs &amp; Outputs'!B$19),1,0)</f>
        <v>1</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28198.368823171568</v>
      </c>
      <c r="H29" s="79">
        <f t="shared" si="8"/>
        <v>2.1205559679562835E-2</v>
      </c>
      <c r="I29" s="70">
        <f>IF(AND(F29&gt;='Inputs &amp; Outputs'!B$13,F29&lt;'Inputs &amp; Outputs'!B$13+'Inputs &amp; Outputs'!B$19),1,0)</f>
        <v>1</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28796.331016117656</v>
      </c>
      <c r="H30" s="79">
        <f t="shared" si="8"/>
        <v>2.1205559679562835E-2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32660</v>
      </c>
      <c r="H31" s="79">
        <f t="shared" si="8"/>
        <v>2.1205559679562835E-2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33352.573579134521</v>
      </c>
      <c r="H32" s="79">
        <f t="shared" si="8"/>
        <v>2.1205559679562835E-2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34059.833568633869</v>
      </c>
      <c r="H33" s="79">
        <f t="shared" si="8"/>
        <v>2.1205559679562835E-2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34782.091402049511</v>
      </c>
      <c r="H34" s="79">
        <f t="shared" si="8"/>
        <v>2.1205559679562835E-2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35519.66511705568</v>
      </c>
      <c r="H35" s="79">
        <f t="shared" si="8"/>
        <v>2.1205559679562835E-2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36272.879495493493</v>
      </c>
      <c r="H36" s="79">
        <f t="shared" si="8"/>
        <v>2.1205559679562835E-2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4" t="s">
        <v>118</v>
      </c>
      <c r="B1" s="124"/>
      <c r="C1" s="124"/>
      <c r="D1" s="124"/>
      <c r="E1" s="124"/>
      <c r="F1" s="124"/>
      <c r="G1" s="124"/>
      <c r="H1" s="124"/>
      <c r="I1" s="124"/>
      <c r="J1" s="124"/>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4" t="s">
        <v>118</v>
      </c>
      <c r="B1" s="124"/>
      <c r="C1" s="124"/>
      <c r="D1" s="124"/>
      <c r="E1" s="124"/>
      <c r="F1" s="124"/>
      <c r="G1" s="124"/>
      <c r="H1" s="124"/>
      <c r="I1" s="124"/>
      <c r="J1" s="124"/>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2018-10-24T22:47:19Z</dcterms:modified>
</cp:coreProperties>
</file>