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110" windowHeight="7365"/>
  </bookViews>
  <sheets>
    <sheet name="Build" sheetId="1" r:id="rId1"/>
    <sheet name="No-Build" sheetId="2" r:id="rId2"/>
  </sheets>
  <definedNames>
    <definedName name="_xlnm._FilterDatabase" localSheetId="0" hidden="1">Build!$A$1:$L$21</definedName>
    <definedName name="_xlnm._FilterDatabase" localSheetId="1" hidden="1">'No-Build'!$A$1:$L$20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7" i="1" l="1"/>
  <c r="R40" i="1" l="1"/>
  <c r="R41" i="1"/>
  <c r="T16" i="1" l="1"/>
  <c r="P11" i="1"/>
  <c r="P12" i="1"/>
  <c r="P13" i="1"/>
  <c r="P10" i="1"/>
  <c r="O11" i="1"/>
  <c r="O12" i="1"/>
  <c r="O13" i="1"/>
  <c r="Q13" i="1" s="1"/>
  <c r="R13" i="1" s="1"/>
  <c r="O10" i="1"/>
  <c r="Q10" i="1" s="1"/>
  <c r="R10" i="1" s="1"/>
  <c r="M11" i="1"/>
  <c r="M12" i="1"/>
  <c r="M13" i="1"/>
  <c r="M10" i="1"/>
  <c r="Q12" i="1" l="1"/>
  <c r="R12" i="1" s="1"/>
  <c r="Q11" i="1"/>
  <c r="R11" i="1" s="1"/>
  <c r="R14" i="1" s="1"/>
  <c r="R15" i="1" s="1"/>
  <c r="R17" i="1" s="1"/>
  <c r="S10" i="1"/>
  <c r="T10" i="1"/>
  <c r="S13" i="1"/>
  <c r="T13" i="1"/>
  <c r="T11" i="1"/>
  <c r="S11" i="1" l="1"/>
  <c r="S14" i="1" s="1"/>
  <c r="S15" i="1" s="1"/>
  <c r="S17" i="1" s="1"/>
  <c r="T12" i="1"/>
  <c r="T14" i="1" s="1"/>
  <c r="T15" i="1" s="1"/>
  <c r="T17" i="1" s="1"/>
  <c r="V22" i="1" s="1"/>
  <c r="S12" i="1"/>
  <c r="V21" i="1" l="1"/>
  <c r="R24" i="1"/>
  <c r="R23" i="1" l="1"/>
  <c r="R22" i="1" s="1"/>
  <c r="R21" i="1" s="1"/>
  <c r="R25" i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2" i="1" l="1"/>
</calcChain>
</file>

<file path=xl/sharedStrings.xml><?xml version="1.0" encoding="utf-8"?>
<sst xmlns="http://schemas.openxmlformats.org/spreadsheetml/2006/main" count="65" uniqueCount="33">
  <si>
    <t>Project</t>
  </si>
  <si>
    <t>2018 PkPeriod Vol</t>
  </si>
  <si>
    <t>2018 PkPeriod Cap</t>
  </si>
  <si>
    <t>2025 PkPeriod Vol</t>
  </si>
  <si>
    <t>2025 PkPeriod Cap</t>
  </si>
  <si>
    <t>2045 PkPeriod Vol</t>
  </si>
  <si>
    <t>2045 PkPeriod Cap</t>
  </si>
  <si>
    <t>Estimated FFSpd (2018)</t>
  </si>
  <si>
    <t>Avg Corrdor Spd (2018)</t>
  </si>
  <si>
    <t>2018 24Hr Vol</t>
  </si>
  <si>
    <t>2025 24Hr Vol</t>
  </si>
  <si>
    <t>2045 24Hr Vol</t>
  </si>
  <si>
    <t>David Memorial Extension: Shenadoa Park to SH 242</t>
  </si>
  <si>
    <t>I-45 NB Frontage road between Tamina and SH 242</t>
  </si>
  <si>
    <t>I-45 SB Frontage road between SH 242 and Research Forest</t>
  </si>
  <si>
    <t xml:space="preserve">Tamina between I-45 and David Memorial </t>
  </si>
  <si>
    <t>Research Forest between Six Pines and I-45</t>
  </si>
  <si>
    <t>Build Avg Corrdor Spd (2018)</t>
  </si>
  <si>
    <t>Speed increase</t>
  </si>
  <si>
    <t>Distance</t>
  </si>
  <si>
    <t>No Build Travel Time (Min)</t>
  </si>
  <si>
    <t>Build Travel Time (Min)</t>
  </si>
  <si>
    <t>Avg Vehicle Time Savings</t>
  </si>
  <si>
    <t>2025 Daily Savings (Min)</t>
  </si>
  <si>
    <t>2045 Daily Savings (Min)</t>
  </si>
  <si>
    <t>2018 Daily Savings (Min)</t>
  </si>
  <si>
    <t>Annual Benefits</t>
  </si>
  <si>
    <t>Summary</t>
  </si>
  <si>
    <t>Yearly savings (vehicle hours)</t>
  </si>
  <si>
    <t xml:space="preserve">TxDOT Road User Cost per passenger vehicle hour </t>
  </si>
  <si>
    <t>Build Year</t>
  </si>
  <si>
    <t>Analysis year</t>
  </si>
  <si>
    <t>Average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</si>
</sst>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wrapText="1"/>
    </xf>
    <xf numFmtId="164" fontId="0" fillId="0" borderId="0" xfId="1" applyNumberFormat="1" applyFont="1"/>
    <xf numFmtId="0" fontId="0" fillId="0" borderId="0" xfId="0" applyFon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Fill="1" applyBorder="1"/>
    <xf numFmtId="0" fontId="0" fillId="2" borderId="1" xfId="0" applyFill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44" fontId="0" fillId="0" borderId="0" xfId="2" applyFont="1"/>
    <xf numFmtId="44" fontId="0" fillId="0" borderId="0" xfId="0" applyNumberFormat="1"/>
    <xf numFmtId="166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topLeftCell="E4" workbookViewId="0">
      <selection activeCell="L15" sqref="L15"/>
    </sheetView>
  </sheetViews>
  <sheetFormatPr defaultRowHeight="15" x14ac:dyDescent="0.25"/>
  <cols>
    <col min="1" max="1" width="52.28515625" bestFit="1" customWidth="1"/>
    <col min="2" max="3" width="8" bestFit="1" customWidth="1"/>
    <col min="4" max="5" width="9" bestFit="1" customWidth="1"/>
    <col min="6" max="10" width="8" bestFit="1" customWidth="1"/>
    <col min="11" max="11" width="12.140625" bestFit="1" customWidth="1"/>
    <col min="12" max="12" width="11.42578125" bestFit="1" customWidth="1"/>
    <col min="13" max="13" width="11.42578125" customWidth="1"/>
    <col min="18" max="20" width="15.7109375" customWidth="1"/>
    <col min="22" max="22" width="12.5703125" bestFit="1" customWidth="1"/>
  </cols>
  <sheetData>
    <row r="1" spans="1:20" ht="45" x14ac:dyDescent="0.25">
      <c r="A1" s="1" t="s">
        <v>0</v>
      </c>
      <c r="B1" s="7" t="s">
        <v>1</v>
      </c>
      <c r="C1" s="7" t="s">
        <v>9</v>
      </c>
      <c r="D1" s="7" t="s">
        <v>2</v>
      </c>
      <c r="E1" s="7" t="s">
        <v>3</v>
      </c>
      <c r="F1" s="7" t="s">
        <v>10</v>
      </c>
      <c r="G1" s="7" t="s">
        <v>4</v>
      </c>
      <c r="H1" s="7" t="s">
        <v>5</v>
      </c>
      <c r="I1" s="7" t="s">
        <v>11</v>
      </c>
      <c r="J1" s="7" t="s">
        <v>6</v>
      </c>
      <c r="K1" s="7" t="s">
        <v>7</v>
      </c>
      <c r="L1" s="7" t="s">
        <v>17</v>
      </c>
    </row>
    <row r="2" spans="1:20" x14ac:dyDescent="0.25">
      <c r="A2" s="3" t="s">
        <v>12</v>
      </c>
      <c r="B2" s="2">
        <v>5399.6673600000004</v>
      </c>
      <c r="C2" s="2">
        <v>9205.1650399999999</v>
      </c>
      <c r="D2" s="2">
        <v>20706</v>
      </c>
      <c r="E2" s="2">
        <v>10516.828369999999</v>
      </c>
      <c r="F2" s="2">
        <v>17349.734380000002</v>
      </c>
      <c r="G2" s="2">
        <v>20706</v>
      </c>
      <c r="H2" s="2">
        <v>15110.248540000001</v>
      </c>
      <c r="I2" s="2">
        <v>25281.931639999999</v>
      </c>
      <c r="J2" s="2">
        <v>20706</v>
      </c>
      <c r="K2" s="4">
        <v>30</v>
      </c>
      <c r="L2" s="4">
        <v>28.453523007465702</v>
      </c>
      <c r="M2" s="5"/>
    </row>
    <row r="3" spans="1:20" x14ac:dyDescent="0.25">
      <c r="A3" s="3" t="s">
        <v>13</v>
      </c>
      <c r="B3" s="2">
        <v>6639.7673444535403</v>
      </c>
      <c r="C3" s="2">
        <v>13909.390891654301</v>
      </c>
      <c r="D3" s="2">
        <v>15050</v>
      </c>
      <c r="E3" s="2">
        <v>9364.8004227405308</v>
      </c>
      <c r="F3" s="2">
        <v>19831.593249221401</v>
      </c>
      <c r="G3" s="2">
        <v>15050</v>
      </c>
      <c r="H3" s="2">
        <v>12138.8754443695</v>
      </c>
      <c r="I3" s="2">
        <v>24442.273422280301</v>
      </c>
      <c r="J3" s="2">
        <v>15050</v>
      </c>
      <c r="K3" s="4">
        <v>45</v>
      </c>
      <c r="L3" s="4">
        <v>16.750079796293601</v>
      </c>
      <c r="M3" s="4"/>
      <c r="N3" s="4"/>
    </row>
    <row r="4" spans="1:20" x14ac:dyDescent="0.25">
      <c r="A4" t="s">
        <v>14</v>
      </c>
      <c r="B4" s="2">
        <v>6923.6863019201701</v>
      </c>
      <c r="C4" s="2">
        <v>12547.5465707314</v>
      </c>
      <c r="D4" s="2">
        <v>15050</v>
      </c>
      <c r="E4" s="2">
        <v>11209.937184324601</v>
      </c>
      <c r="F4" s="2">
        <v>22723.011021213799</v>
      </c>
      <c r="G4" s="2">
        <v>15050</v>
      </c>
      <c r="H4" s="2">
        <v>13740.1340853822</v>
      </c>
      <c r="I4" s="2">
        <v>26389.397097600799</v>
      </c>
      <c r="J4" s="2">
        <v>15050</v>
      </c>
      <c r="K4" s="4">
        <v>45</v>
      </c>
      <c r="L4" s="4">
        <v>19.6192963255316</v>
      </c>
      <c r="M4" s="4"/>
      <c r="N4" s="4"/>
    </row>
    <row r="5" spans="1:20" x14ac:dyDescent="0.25">
      <c r="A5" t="s">
        <v>15</v>
      </c>
      <c r="B5" s="2">
        <v>18135.84131</v>
      </c>
      <c r="C5" s="2">
        <v>32247.287110000001</v>
      </c>
      <c r="D5" s="2">
        <v>20706</v>
      </c>
      <c r="E5" s="2">
        <v>24527.465820000001</v>
      </c>
      <c r="F5" s="2">
        <v>45033.722659999999</v>
      </c>
      <c r="G5" s="2">
        <v>20706</v>
      </c>
      <c r="H5" s="2">
        <v>28884.579109999999</v>
      </c>
      <c r="I5" s="2">
        <v>55500.945310000003</v>
      </c>
      <c r="J5" s="2">
        <v>20706</v>
      </c>
      <c r="K5" s="4">
        <v>26</v>
      </c>
      <c r="L5" s="4">
        <v>7.5886391752528901</v>
      </c>
      <c r="M5" s="4"/>
      <c r="N5" s="4"/>
    </row>
    <row r="6" spans="1:20" x14ac:dyDescent="0.25">
      <c r="A6" t="s">
        <v>16</v>
      </c>
      <c r="B6" s="2">
        <v>23772.00489</v>
      </c>
      <c r="C6" s="2">
        <v>47327.6875</v>
      </c>
      <c r="D6" s="2">
        <v>33376</v>
      </c>
      <c r="E6" s="2">
        <v>26291.832030000001</v>
      </c>
      <c r="F6" s="2">
        <v>57429.3125</v>
      </c>
      <c r="G6" s="2">
        <v>33376</v>
      </c>
      <c r="H6" s="2">
        <v>30597.033210000001</v>
      </c>
      <c r="I6" s="2">
        <v>65783.507809999996</v>
      </c>
      <c r="J6" s="2">
        <v>33376</v>
      </c>
      <c r="K6" s="4">
        <v>40</v>
      </c>
      <c r="L6" s="4">
        <v>15.942273720979999</v>
      </c>
      <c r="M6" s="4"/>
      <c r="N6" s="6"/>
    </row>
    <row r="7" spans="1:2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13">
        <f>AVERAGE(L2:L6)</f>
        <v>17.67076240510476</v>
      </c>
      <c r="M7" t="s">
        <v>32</v>
      </c>
    </row>
    <row r="8" spans="1:20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0" ht="60" x14ac:dyDescent="0.25">
      <c r="A9" s="1" t="s">
        <v>0</v>
      </c>
      <c r="B9" s="7" t="s">
        <v>1</v>
      </c>
      <c r="C9" s="7" t="s">
        <v>9</v>
      </c>
      <c r="D9" s="7" t="s">
        <v>2</v>
      </c>
      <c r="E9" s="7" t="s">
        <v>3</v>
      </c>
      <c r="F9" s="7" t="s">
        <v>10</v>
      </c>
      <c r="G9" s="7" t="s">
        <v>4</v>
      </c>
      <c r="H9" s="7" t="s">
        <v>5</v>
      </c>
      <c r="I9" s="7" t="s">
        <v>11</v>
      </c>
      <c r="J9" s="7" t="s">
        <v>6</v>
      </c>
      <c r="K9" s="7" t="s">
        <v>7</v>
      </c>
      <c r="L9" s="7" t="s">
        <v>8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25</v>
      </c>
      <c r="S9" s="7" t="s">
        <v>23</v>
      </c>
      <c r="T9" s="7" t="s">
        <v>24</v>
      </c>
    </row>
    <row r="10" spans="1:20" x14ac:dyDescent="0.25">
      <c r="A10" s="3" t="s">
        <v>13</v>
      </c>
      <c r="B10" s="2">
        <v>7851.3242675265201</v>
      </c>
      <c r="C10" s="2">
        <v>15712.189299297001</v>
      </c>
      <c r="D10" s="2">
        <v>15050</v>
      </c>
      <c r="E10" s="2">
        <v>10236.1469612193</v>
      </c>
      <c r="F10" s="2">
        <v>21703.9700208637</v>
      </c>
      <c r="G10" s="2">
        <v>15050</v>
      </c>
      <c r="H10" s="2">
        <v>12833.061496657299</v>
      </c>
      <c r="I10" s="2">
        <v>26929.369257680999</v>
      </c>
      <c r="J10" s="2">
        <v>15050</v>
      </c>
      <c r="K10" s="4">
        <v>45</v>
      </c>
      <c r="L10" s="4">
        <v>15.5860950896963</v>
      </c>
      <c r="M10" s="5">
        <f>L3-L10</f>
        <v>1.1639847065973008</v>
      </c>
      <c r="N10" s="4">
        <v>2</v>
      </c>
      <c r="O10" s="8">
        <f>ROUND((N10/L10)*60,2)</f>
        <v>7.7</v>
      </c>
      <c r="P10">
        <f>ROUND((N10/L3)*60,2)</f>
        <v>7.16</v>
      </c>
      <c r="Q10" s="8">
        <f>O10-P10</f>
        <v>0.54</v>
      </c>
      <c r="R10" s="8">
        <f>Q10*B10</f>
        <v>4239.7151044643215</v>
      </c>
      <c r="S10" s="9">
        <f>Q10*E10</f>
        <v>5527.5193590584222</v>
      </c>
      <c r="T10" s="9">
        <f>Q10*H10</f>
        <v>6929.8532081949425</v>
      </c>
    </row>
    <row r="11" spans="1:20" x14ac:dyDescent="0.25">
      <c r="A11" t="s">
        <v>14</v>
      </c>
      <c r="B11" s="2">
        <v>6970.2762535001002</v>
      </c>
      <c r="C11" s="2">
        <v>12863.0731458091</v>
      </c>
      <c r="D11" s="2">
        <v>15050</v>
      </c>
      <c r="E11" s="2">
        <v>11777.5970815828</v>
      </c>
      <c r="F11" s="2">
        <v>23577.665323573099</v>
      </c>
      <c r="G11" s="2">
        <v>15050</v>
      </c>
      <c r="H11" s="2">
        <v>14665.5651114335</v>
      </c>
      <c r="I11" s="2">
        <v>27929.518831200301</v>
      </c>
      <c r="J11" s="2">
        <v>15050</v>
      </c>
      <c r="K11" s="4">
        <v>45</v>
      </c>
      <c r="L11" s="4">
        <v>19.694265996723299</v>
      </c>
      <c r="M11" s="5">
        <f t="shared" ref="M11:M13" si="0">L4-L11</f>
        <v>-7.496967119169895E-2</v>
      </c>
      <c r="N11" s="4">
        <v>2</v>
      </c>
      <c r="O11">
        <f t="shared" ref="O11:O13" si="1">ROUND((N11/L11)*60,2)</f>
        <v>6.09</v>
      </c>
      <c r="P11">
        <f t="shared" ref="P11:P13" si="2">ROUND((N11/L4)*60,2)</f>
        <v>6.12</v>
      </c>
      <c r="Q11" s="8">
        <f t="shared" ref="Q11:Q13" si="3">O11-P11</f>
        <v>-3.0000000000000249E-2</v>
      </c>
      <c r="R11" s="8">
        <f t="shared" ref="R11:R13" si="4">Q11*B11</f>
        <v>-209.10828760500473</v>
      </c>
      <c r="S11" s="9">
        <f t="shared" ref="S11:S13" si="5">Q11*E11</f>
        <v>-353.32791244748694</v>
      </c>
      <c r="T11" s="9">
        <f t="shared" ref="T11:T13" si="6">Q11*H11</f>
        <v>-439.96695334300864</v>
      </c>
    </row>
    <row r="12" spans="1:20" x14ac:dyDescent="0.25">
      <c r="A12" t="s">
        <v>15</v>
      </c>
      <c r="B12" s="2">
        <v>9953.0107499999995</v>
      </c>
      <c r="C12" s="2">
        <v>18952.433590000001</v>
      </c>
      <c r="D12" s="2">
        <v>8246</v>
      </c>
      <c r="E12" s="2">
        <v>14912.97314</v>
      </c>
      <c r="F12" s="2">
        <v>30644.1875</v>
      </c>
      <c r="G12" s="2">
        <v>8246</v>
      </c>
      <c r="H12" s="2">
        <v>17745.974610000001</v>
      </c>
      <c r="I12" s="2">
        <v>36813.804689999997</v>
      </c>
      <c r="J12" s="2">
        <v>8246</v>
      </c>
      <c r="K12" s="4">
        <v>25.5</v>
      </c>
      <c r="L12" s="4">
        <v>5.2840209530657001</v>
      </c>
      <c r="M12" s="5">
        <f t="shared" si="0"/>
        <v>2.30461822218719</v>
      </c>
      <c r="N12" s="4">
        <v>0.1</v>
      </c>
      <c r="O12">
        <f t="shared" si="1"/>
        <v>1.1399999999999999</v>
      </c>
      <c r="P12">
        <f t="shared" si="2"/>
        <v>0.79</v>
      </c>
      <c r="Q12" s="8">
        <f t="shared" si="3"/>
        <v>0.34999999999999987</v>
      </c>
      <c r="R12" s="8">
        <f t="shared" si="4"/>
        <v>3483.5537624999984</v>
      </c>
      <c r="S12" s="9">
        <f t="shared" si="5"/>
        <v>5219.5405989999981</v>
      </c>
      <c r="T12" s="9">
        <f t="shared" si="6"/>
        <v>6211.0911134999978</v>
      </c>
    </row>
    <row r="13" spans="1:20" x14ac:dyDescent="0.25">
      <c r="A13" t="s">
        <v>16</v>
      </c>
      <c r="B13" s="2">
        <v>21472.90625</v>
      </c>
      <c r="C13" s="2">
        <v>43606.703130000002</v>
      </c>
      <c r="D13" s="2">
        <v>33376</v>
      </c>
      <c r="E13" s="2">
        <v>25035.750980000001</v>
      </c>
      <c r="F13" s="2">
        <v>55109.230470000002</v>
      </c>
      <c r="G13" s="2">
        <v>33376</v>
      </c>
      <c r="H13" s="2">
        <v>29327.529299999998</v>
      </c>
      <c r="I13" s="2">
        <v>63149.78125</v>
      </c>
      <c r="J13" s="2">
        <v>33376</v>
      </c>
      <c r="K13" s="4">
        <v>40.5</v>
      </c>
      <c r="L13" s="4">
        <v>17.564644151363101</v>
      </c>
      <c r="M13" s="5">
        <f t="shared" si="0"/>
        <v>-1.6223704303831017</v>
      </c>
      <c r="N13" s="6">
        <v>0.5</v>
      </c>
      <c r="O13">
        <f t="shared" si="1"/>
        <v>1.71</v>
      </c>
      <c r="P13">
        <f t="shared" si="2"/>
        <v>1.88</v>
      </c>
      <c r="Q13" s="8">
        <f t="shared" si="3"/>
        <v>-0.16999999999999993</v>
      </c>
      <c r="R13" s="8">
        <f t="shared" si="4"/>
        <v>-3650.3940624999987</v>
      </c>
      <c r="S13" s="9">
        <f t="shared" si="5"/>
        <v>-4256.0776665999983</v>
      </c>
      <c r="T13" s="9">
        <f t="shared" si="6"/>
        <v>-4985.6799809999975</v>
      </c>
    </row>
    <row r="14" spans="1:20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13">
        <f>AVERAGE(L10:L13)</f>
        <v>14.532256547712102</v>
      </c>
      <c r="M14" t="s">
        <v>32</v>
      </c>
      <c r="Q14" t="s">
        <v>27</v>
      </c>
      <c r="R14" s="9">
        <f>SUM(R10:R13)</f>
        <v>3863.7665168593167</v>
      </c>
      <c r="S14" s="9">
        <f>SUM(S10:S13)</f>
        <v>6137.6543790109354</v>
      </c>
      <c r="T14" s="9">
        <f>SUM(T10:T13)</f>
        <v>7715.2973873519331</v>
      </c>
    </row>
    <row r="15" spans="1:20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10" t="s">
        <v>28</v>
      </c>
      <c r="R15" s="9">
        <f>ROUND(R14*365/60,1)</f>
        <v>23504.6</v>
      </c>
      <c r="S15" s="9">
        <f>ROUND(S14*365/60,1)</f>
        <v>37337.4</v>
      </c>
      <c r="T15" s="9">
        <f>ROUND(T14*365/60,1)</f>
        <v>46934.7</v>
      </c>
    </row>
    <row r="16" spans="1:2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10" t="s">
        <v>29</v>
      </c>
      <c r="R16" s="11">
        <v>28.69</v>
      </c>
      <c r="S16" s="11">
        <v>32.96</v>
      </c>
      <c r="T16" s="11">
        <f>((1.02)^20)*S16</f>
        <v>48.976826171446554</v>
      </c>
    </row>
    <row r="17" spans="2:2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10" t="s">
        <v>26</v>
      </c>
      <c r="R17" s="11">
        <f>R15*$R$16</f>
        <v>674346.97400000005</v>
      </c>
      <c r="S17" s="11">
        <f>S15*S16</f>
        <v>1230640.7040000001</v>
      </c>
      <c r="T17" s="11">
        <f>T15*T16</f>
        <v>2298712.6433089925</v>
      </c>
    </row>
    <row r="18" spans="2:2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2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P19" s="10"/>
      <c r="R19" s="12"/>
    </row>
    <row r="20" spans="2:22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R20" s="12"/>
    </row>
    <row r="21" spans="2:2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P21" s="10" t="s">
        <v>30</v>
      </c>
      <c r="Q21">
        <v>2022</v>
      </c>
      <c r="R21" s="12">
        <f t="shared" ref="R21:R22" si="7">R22-$V$21</f>
        <v>992229.10542857158</v>
      </c>
      <c r="V21" s="12">
        <f>(S17-R17)/7</f>
        <v>79470.532857142869</v>
      </c>
    </row>
    <row r="22" spans="2:2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>
        <v>2023</v>
      </c>
      <c r="R22" s="12">
        <f t="shared" si="7"/>
        <v>1071699.6382857144</v>
      </c>
      <c r="V22" s="11">
        <f>(T17-S17)/20</f>
        <v>53403.596965449615</v>
      </c>
    </row>
    <row r="23" spans="2:22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>
        <v>2024</v>
      </c>
      <c r="R23" s="12">
        <f>R24-$V$21</f>
        <v>1151170.1711428573</v>
      </c>
    </row>
    <row r="24" spans="2:22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>
        <v>2025</v>
      </c>
      <c r="R24" s="12">
        <f>S17</f>
        <v>1230640.7040000001</v>
      </c>
    </row>
    <row r="25" spans="2:22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>
        <v>2026</v>
      </c>
      <c r="R25" s="12">
        <f>R24+$V$22</f>
        <v>1284044.3009654498</v>
      </c>
    </row>
    <row r="26" spans="2:22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>
        <v>2027</v>
      </c>
      <c r="R26" s="12">
        <f t="shared" ref="R26:R38" si="8">R25+$V$22</f>
        <v>1337447.8979308994</v>
      </c>
    </row>
    <row r="27" spans="2:22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>
        <v>2028</v>
      </c>
      <c r="R27" s="12">
        <f t="shared" si="8"/>
        <v>1390851.494896349</v>
      </c>
    </row>
    <row r="28" spans="2:22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>
        <v>2029</v>
      </c>
      <c r="R28" s="12">
        <f t="shared" si="8"/>
        <v>1444255.0918617987</v>
      </c>
    </row>
    <row r="29" spans="2:22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>
        <v>2030</v>
      </c>
      <c r="R29" s="12">
        <f t="shared" si="8"/>
        <v>1497658.6888272483</v>
      </c>
    </row>
    <row r="30" spans="2:22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>
        <v>2031</v>
      </c>
      <c r="R30" s="12">
        <f t="shared" si="8"/>
        <v>1551062.2857926979</v>
      </c>
    </row>
    <row r="31" spans="2:22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>
        <v>2032</v>
      </c>
      <c r="R31" s="12">
        <f t="shared" si="8"/>
        <v>1604465.8827581475</v>
      </c>
    </row>
    <row r="32" spans="2:22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>
        <v>2033</v>
      </c>
      <c r="R32" s="12">
        <f t="shared" si="8"/>
        <v>1657869.4797235972</v>
      </c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>
        <v>2034</v>
      </c>
      <c r="R33" s="12">
        <f t="shared" si="8"/>
        <v>1711273.0766890468</v>
      </c>
    </row>
    <row r="34" spans="2:18" x14ac:dyDescent="0.25">
      <c r="Q34">
        <v>2035</v>
      </c>
      <c r="R34" s="12">
        <f t="shared" si="8"/>
        <v>1764676.6736544964</v>
      </c>
    </row>
    <row r="35" spans="2:18" x14ac:dyDescent="0.25">
      <c r="Q35">
        <v>2036</v>
      </c>
      <c r="R35" s="12">
        <f t="shared" si="8"/>
        <v>1818080.2706199461</v>
      </c>
    </row>
    <row r="36" spans="2:18" x14ac:dyDescent="0.25">
      <c r="Q36">
        <v>2037</v>
      </c>
      <c r="R36" s="12">
        <f t="shared" si="8"/>
        <v>1871483.8675853957</v>
      </c>
    </row>
    <row r="37" spans="2:18" x14ac:dyDescent="0.25">
      <c r="Q37">
        <v>2038</v>
      </c>
      <c r="R37" s="12">
        <f t="shared" si="8"/>
        <v>1924887.4645508453</v>
      </c>
    </row>
    <row r="38" spans="2:18" x14ac:dyDescent="0.25">
      <c r="Q38">
        <v>2039</v>
      </c>
      <c r="R38" s="12">
        <f t="shared" si="8"/>
        <v>1978291.061516295</v>
      </c>
    </row>
    <row r="39" spans="2:18" x14ac:dyDescent="0.25">
      <c r="P39" s="10"/>
      <c r="Q39">
        <v>2040</v>
      </c>
      <c r="R39" s="12">
        <f>R38+$V$22</f>
        <v>2031694.6584817446</v>
      </c>
    </row>
    <row r="40" spans="2:18" x14ac:dyDescent="0.25">
      <c r="Q40">
        <v>2041</v>
      </c>
      <c r="R40" s="12">
        <f t="shared" ref="R40:R41" si="9">R39+$V$22</f>
        <v>2085098.2554471942</v>
      </c>
    </row>
    <row r="41" spans="2:18" x14ac:dyDescent="0.25">
      <c r="P41" s="10" t="s">
        <v>31</v>
      </c>
      <c r="Q41">
        <v>2042</v>
      </c>
      <c r="R41" s="12">
        <f t="shared" si="9"/>
        <v>2138501.8524126438</v>
      </c>
    </row>
    <row r="42" spans="2:18" x14ac:dyDescent="0.25">
      <c r="R42" s="12">
        <f>SUM(R21:R41)</f>
        <v>33537381.92257094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5"/>
    </sheetView>
  </sheetViews>
  <sheetFormatPr defaultRowHeight="15" x14ac:dyDescent="0.25"/>
  <cols>
    <col min="1" max="1" width="52.28515625" bestFit="1" customWidth="1"/>
    <col min="2" max="3" width="8" bestFit="1" customWidth="1"/>
    <col min="4" max="5" width="9" bestFit="1" customWidth="1"/>
    <col min="6" max="10" width="8" bestFit="1" customWidth="1"/>
    <col min="11" max="11" width="8.7109375" bestFit="1" customWidth="1"/>
    <col min="12" max="12" width="7.7109375" bestFit="1" customWidth="1"/>
  </cols>
  <sheetData>
    <row r="1" spans="1:12" ht="60" x14ac:dyDescent="0.25">
      <c r="A1" s="1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10</v>
      </c>
      <c r="G1" s="1" t="s">
        <v>4</v>
      </c>
      <c r="H1" s="1" t="s">
        <v>5</v>
      </c>
      <c r="I1" s="1" t="s">
        <v>11</v>
      </c>
      <c r="J1" s="1" t="s">
        <v>6</v>
      </c>
      <c r="K1" s="1" t="s">
        <v>7</v>
      </c>
      <c r="L1" s="1" t="s">
        <v>8</v>
      </c>
    </row>
    <row r="2" spans="1:12" x14ac:dyDescent="0.25">
      <c r="A2" s="3" t="s">
        <v>13</v>
      </c>
      <c r="B2" s="2">
        <v>7851.3242675265201</v>
      </c>
      <c r="C2" s="2">
        <v>15712.189299297001</v>
      </c>
      <c r="D2" s="2">
        <v>15050</v>
      </c>
      <c r="E2" s="2">
        <v>10236.1469612193</v>
      </c>
      <c r="F2" s="2">
        <v>21703.9700208637</v>
      </c>
      <c r="G2" s="2">
        <v>15050</v>
      </c>
      <c r="H2" s="2">
        <v>12833.061496657299</v>
      </c>
      <c r="I2" s="2">
        <v>26929.369257680999</v>
      </c>
      <c r="J2" s="2">
        <v>15050</v>
      </c>
      <c r="K2" s="2">
        <v>45</v>
      </c>
      <c r="L2" s="2">
        <v>15.5860950896963</v>
      </c>
    </row>
    <row r="3" spans="1:12" x14ac:dyDescent="0.25">
      <c r="A3" t="s">
        <v>14</v>
      </c>
      <c r="B3" s="2">
        <v>6970.2762535001002</v>
      </c>
      <c r="C3" s="2">
        <v>12863.0731458091</v>
      </c>
      <c r="D3" s="2">
        <v>15050</v>
      </c>
      <c r="E3" s="2">
        <v>11777.5970815828</v>
      </c>
      <c r="F3" s="2">
        <v>23577.665323573099</v>
      </c>
      <c r="G3" s="2">
        <v>15050</v>
      </c>
      <c r="H3" s="2">
        <v>14665.5651114335</v>
      </c>
      <c r="I3" s="2">
        <v>27929.518831200301</v>
      </c>
      <c r="J3" s="2">
        <v>15050</v>
      </c>
      <c r="K3" s="2">
        <v>45</v>
      </c>
      <c r="L3" s="2">
        <v>19.694265996723299</v>
      </c>
    </row>
    <row r="4" spans="1:12" x14ac:dyDescent="0.25">
      <c r="A4" t="s">
        <v>15</v>
      </c>
      <c r="B4" s="2">
        <v>9953.0107499999995</v>
      </c>
      <c r="C4" s="2">
        <v>18952.433590000001</v>
      </c>
      <c r="D4" s="2">
        <v>8246</v>
      </c>
      <c r="E4" s="2">
        <v>14912.97314</v>
      </c>
      <c r="F4" s="2">
        <v>30644.1875</v>
      </c>
      <c r="G4" s="2">
        <v>8246</v>
      </c>
      <c r="H4" s="2">
        <v>17745.974610000001</v>
      </c>
      <c r="I4" s="2">
        <v>36813.804689999997</v>
      </c>
      <c r="J4" s="2">
        <v>8246</v>
      </c>
      <c r="K4" s="2">
        <v>25.5</v>
      </c>
      <c r="L4" s="2">
        <v>5.2840209530657001</v>
      </c>
    </row>
    <row r="5" spans="1:12" x14ac:dyDescent="0.25">
      <c r="A5" t="s">
        <v>16</v>
      </c>
      <c r="B5" s="2">
        <v>21472.90625</v>
      </c>
      <c r="C5" s="2">
        <v>43606.703130000002</v>
      </c>
      <c r="D5" s="2">
        <v>33376</v>
      </c>
      <c r="E5" s="2">
        <v>25035.750980000001</v>
      </c>
      <c r="F5" s="2">
        <v>55109.230470000002</v>
      </c>
      <c r="G5" s="2">
        <v>33376</v>
      </c>
      <c r="H5" s="2">
        <v>29327.529299999998</v>
      </c>
      <c r="I5" s="2">
        <v>63149.78125</v>
      </c>
      <c r="J5" s="2">
        <v>33376</v>
      </c>
      <c r="K5" s="2">
        <v>40.5</v>
      </c>
      <c r="L5" s="2">
        <v>17.564644151363101</v>
      </c>
    </row>
    <row r="6" spans="1:12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</vt:lpstr>
      <vt:lpstr>No-Build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besly</dc:creator>
  <cp:lastModifiedBy>David Besly</cp:lastModifiedBy>
  <dcterms:created xsi:type="dcterms:W3CDTF">2018-10-12T12:10:44Z</dcterms:created>
  <dcterms:modified xsi:type="dcterms:W3CDTF">2018-10-29T19:34:49Z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1591982c-5ae8-4989-9a43-5a6f2996c2db</vt:lpwstr>
  </property>
</Properties>
</file>